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205" sheetId="1" r:id="rId1"/>
  </sheets>
  <definedNames/>
  <calcPr fullCalcOnLoad="1"/>
</workbook>
</file>

<file path=xl/sharedStrings.xml><?xml version="1.0" encoding="utf-8"?>
<sst xmlns="http://schemas.openxmlformats.org/spreadsheetml/2006/main" count="3075" uniqueCount="438">
  <si>
    <t>Source</t>
  </si>
  <si>
    <t>Disagreeing source</t>
  </si>
  <si>
    <t>Class</t>
  </si>
  <si>
    <t>Description</t>
  </si>
  <si>
    <t>Baxter et al 1998</t>
  </si>
  <si>
    <t>Baxter et al 2000</t>
  </si>
  <si>
    <t>Bohm 1994</t>
  </si>
  <si>
    <t>Bohm 1998</t>
  </si>
  <si>
    <t>Eldridge et al., 1997</t>
  </si>
  <si>
    <t>Original papers</t>
  </si>
  <si>
    <t>Ishchenko et al., 2002</t>
  </si>
  <si>
    <t>Morris et al., 1998</t>
  </si>
  <si>
    <t>Wang et al., 2003</t>
  </si>
  <si>
    <t>Zhang et al., 1997</t>
  </si>
  <si>
    <t>delta_G</t>
  </si>
  <si>
    <t>1a42</t>
  </si>
  <si>
    <t>Ishchenko &amp; Shakhnovich, J Med Chem, 45, 2770 (2002)</t>
  </si>
  <si>
    <t>(collection)</t>
  </si>
  <si>
    <t>Carbonic Anhydrase ii</t>
  </si>
  <si>
    <t>human carbonic anhydrase ii / brinzolamide</t>
  </si>
  <si>
    <t>1aaq</t>
  </si>
  <si>
    <t>Aspartic Proteinase</t>
  </si>
  <si>
    <t>HIV-1 protease / hydroxyethylene isostere</t>
  </si>
  <si>
    <t>1abe</t>
  </si>
  <si>
    <t>Sugar Binding</t>
  </si>
  <si>
    <t>L-arabinose binding protein / L-arabinose</t>
  </si>
  <si>
    <t>1abf</t>
  </si>
  <si>
    <t>L-arabinose binding protein / D-fucose</t>
  </si>
  <si>
    <t>1adb</t>
  </si>
  <si>
    <t>alcohol dehydrogenase / CNAD</t>
  </si>
  <si>
    <t>1add</t>
  </si>
  <si>
    <t>Bohm, J Comp-Aid Mol Des, 12, 309 (1998)</t>
  </si>
  <si>
    <t>adenosine deaminase / 1-deaza-adenosine</t>
  </si>
  <si>
    <t>1adf</t>
  </si>
  <si>
    <t>alcohol dehydrogenase / beta-TAD</t>
  </si>
  <si>
    <t>1am6</t>
  </si>
  <si>
    <t>human carbonic anhydrase ii / acetohydroxamate</t>
  </si>
  <si>
    <t>1anf</t>
  </si>
  <si>
    <t>(original)</t>
  </si>
  <si>
    <t>maltodextrin binding protein / maltose</t>
  </si>
  <si>
    <t>1aoe</t>
  </si>
  <si>
    <t>Dihydrofolate reductase (DHFR)</t>
  </si>
  <si>
    <t>1apb</t>
  </si>
  <si>
    <t>1apt</t>
  </si>
  <si>
    <t>penicillopepsin / tetrahedral transition state mimic</t>
  </si>
  <si>
    <t>1apu</t>
  </si>
  <si>
    <t>1apv</t>
  </si>
  <si>
    <t>1apw</t>
  </si>
  <si>
    <t>1b5g</t>
  </si>
  <si>
    <t>Serine Proteinase</t>
  </si>
  <si>
    <t>thrombin / peptide mimetic</t>
  </si>
  <si>
    <t>1ba8</t>
  </si>
  <si>
    <t>thrombin / inhibitor</t>
  </si>
  <si>
    <t>1bap</t>
  </si>
  <si>
    <t>L-arabinose binding protein mutant / L-arabinose</t>
  </si>
  <si>
    <t>1bcd</t>
  </si>
  <si>
    <t>human carbonic anhydrase ii / trifluoromethane sulphonamide</t>
  </si>
  <si>
    <t>1bll</t>
  </si>
  <si>
    <t>Kim &amp; Lipscomb, Biochemistry, 32, 8465 (1993)</t>
  </si>
  <si>
    <t>leucine aminopeptidase / amastatin</t>
  </si>
  <si>
    <t>1bn1</t>
  </si>
  <si>
    <t>human carbonic anhydrase ii</t>
  </si>
  <si>
    <t>1bn3</t>
  </si>
  <si>
    <t>1bn4</t>
  </si>
  <si>
    <t>1bnm</t>
  </si>
  <si>
    <t>1bnn</t>
  </si>
  <si>
    <t>1bnq</t>
  </si>
  <si>
    <t>1bnt</t>
  </si>
  <si>
    <t>1bnu</t>
  </si>
  <si>
    <t>1bnv</t>
  </si>
  <si>
    <t>1bra</t>
  </si>
  <si>
    <t>trypsin mutant / benzamidine</t>
  </si>
  <si>
    <t>1cbx</t>
  </si>
  <si>
    <t>Metalloproteinase</t>
  </si>
  <si>
    <t xml:space="preserve">carboxypeptidase A / L-benzylsuccinate </t>
  </si>
  <si>
    <t>1cho</t>
  </si>
  <si>
    <t xml:space="preserve"> alpha-chymotrypsin / OMTKY3</t>
  </si>
  <si>
    <t>1cil</t>
  </si>
  <si>
    <t>human carbonic anhydrase ii / ETS</t>
  </si>
  <si>
    <t>1cim</t>
  </si>
  <si>
    <t>human carbonic anhydrase ii / PTS</t>
  </si>
  <si>
    <t>1cin</t>
  </si>
  <si>
    <t>human carbonic anhydrase ii / MTS</t>
  </si>
  <si>
    <t>1cps</t>
  </si>
  <si>
    <t>carboxypeptidase A / sulfodiimine inhibitor</t>
  </si>
  <si>
    <t>1dbb</t>
  </si>
  <si>
    <t xml:space="preserve">Antibody - Fab' Fragment Of The Db3 Anti-Steroid Monoclonal Antibody (Igg1, Subgroup 2A, 1) </t>
  </si>
  <si>
    <t>1dbj</t>
  </si>
  <si>
    <t>Antibody - Fab' Fragment Of Monoclonal Antibody Db3 (Igg1, Subgroup 2A, 1)</t>
  </si>
  <si>
    <t>1dbk</t>
  </si>
  <si>
    <t>1dbm</t>
  </si>
  <si>
    <t>1dih</t>
  </si>
  <si>
    <t>dihydrodipicolinate reductase / NADPH</t>
  </si>
  <si>
    <t>1dmp</t>
  </si>
  <si>
    <t>HIV-1 Protease (HIV-1 PR) / 450</t>
  </si>
  <si>
    <t>1dog</t>
  </si>
  <si>
    <t>Glucoamylase-471</t>
  </si>
  <si>
    <t>1dwb</t>
  </si>
  <si>
    <t>Alpha-Thrombin</t>
  </si>
  <si>
    <t>1dwc</t>
  </si>
  <si>
    <t>Banner &amp; Hadvary, J Biol Chem, 266, 20085 (1991)</t>
  </si>
  <si>
    <t>1dwd</t>
  </si>
  <si>
    <t xml:space="preserve">Alpha-Thrombin </t>
  </si>
  <si>
    <t>1ebg</t>
  </si>
  <si>
    <t>enolase (carbon - oxygen lyase) / phosphonoacetohydroxamate</t>
  </si>
  <si>
    <t>1eed</t>
  </si>
  <si>
    <t>endothiapepsin / cyclohexyl renin inhibitor pd125754</t>
  </si>
  <si>
    <t>1epo</t>
  </si>
  <si>
    <t>endothiapepsin / cp-81,282</t>
  </si>
  <si>
    <t>1epp</t>
  </si>
  <si>
    <t>endothiapepsin / pd-130,693</t>
  </si>
  <si>
    <t>1etr</t>
  </si>
  <si>
    <t>epsilon-thrombin / mqpa</t>
  </si>
  <si>
    <t>1ets</t>
  </si>
  <si>
    <t>epsilon-thrombin / napap</t>
  </si>
  <si>
    <t>1ett</t>
  </si>
  <si>
    <t>epsilon-thrombin / 4-tapap</t>
  </si>
  <si>
    <t>1fax</t>
  </si>
  <si>
    <t>Coagulation Factor Xa</t>
  </si>
  <si>
    <t>1fkb</t>
  </si>
  <si>
    <t>FK506 binding protein / rapamycin</t>
  </si>
  <si>
    <t>1fkf</t>
  </si>
  <si>
    <t xml:space="preserve">FK506 binding protein / FK506 </t>
  </si>
  <si>
    <t>1gpy</t>
  </si>
  <si>
    <t xml:space="preserve">Glycogen Phosphorylase b </t>
  </si>
  <si>
    <t>1hbv</t>
  </si>
  <si>
    <t>HIV-1 protease / sb203238</t>
  </si>
  <si>
    <t>1hef</t>
  </si>
  <si>
    <t xml:space="preserve">HIV-1 protease / skf 108738 </t>
  </si>
  <si>
    <t>1heg</t>
  </si>
  <si>
    <t xml:space="preserve">HIV-1 protease / skf 107457 </t>
  </si>
  <si>
    <t>1hew</t>
  </si>
  <si>
    <t xml:space="preserve">lysozyme / tri-N-acetylchitotriose </t>
  </si>
  <si>
    <t>1hge</t>
  </si>
  <si>
    <t>Virus - Hemagglutinin (Bromelain Digested) Mutant</t>
  </si>
  <si>
    <t>1hgg</t>
  </si>
  <si>
    <t>Virus - Hemagglutinin (Bromelain Digested)</t>
  </si>
  <si>
    <t>1hgh</t>
  </si>
  <si>
    <t>1hgi</t>
  </si>
  <si>
    <t>1hgj</t>
  </si>
  <si>
    <t>1hpv</t>
  </si>
  <si>
    <t>HIV-1 protease / vx-478</t>
  </si>
  <si>
    <t>1hri</t>
  </si>
  <si>
    <t>Zhang et al., J Mol Biol, 230, 857 (1993)</t>
  </si>
  <si>
    <t>human rhinovirus 14 / antiviral agent sch 38057</t>
  </si>
  <si>
    <t>1hsl</t>
  </si>
  <si>
    <t>histidine binding protein / histidine</t>
  </si>
  <si>
    <t>1htf</t>
  </si>
  <si>
    <t>HIV-1 protease / gr126045</t>
  </si>
  <si>
    <t>1htg</t>
  </si>
  <si>
    <t>HIV-1 protease / gr137615</t>
  </si>
  <si>
    <t>1hvi</t>
  </si>
  <si>
    <t>HIV-1 protease / a77003 (R,S)</t>
  </si>
  <si>
    <t>1hvj</t>
  </si>
  <si>
    <t>HIV-1 protease / a78791 (S,-)</t>
  </si>
  <si>
    <t>1hvk</t>
  </si>
  <si>
    <t xml:space="preserve">HIV-1 protease / a76928 (S,S) </t>
  </si>
  <si>
    <t>1hvl</t>
  </si>
  <si>
    <t>HIV-1 protease / a76889 (R,R)</t>
  </si>
  <si>
    <t>1hvr</t>
  </si>
  <si>
    <t>HIV-1 protease / xk263</t>
  </si>
  <si>
    <t>1jao</t>
  </si>
  <si>
    <t xml:space="preserve">matrix metalloproteinase-8 / 3-mercapto-2-benzylpropanoyl-ala-gly-nh2 </t>
  </si>
  <si>
    <t>1jap</t>
  </si>
  <si>
    <t xml:space="preserve">matrix metalloproteinase-8 / pro-leu-gly-hydroxylamine </t>
  </si>
  <si>
    <t>1lgr</t>
  </si>
  <si>
    <t>glutamine synthetase / AMP</t>
  </si>
  <si>
    <t>1lyb</t>
  </si>
  <si>
    <t xml:space="preserve">cathepsin D / pepstatin </t>
  </si>
  <si>
    <t>1mbi</t>
  </si>
  <si>
    <t>myoglobin / imidazole</t>
  </si>
  <si>
    <t>1mcb</t>
  </si>
  <si>
    <t>Immunoglobulin-peptide</t>
  </si>
  <si>
    <t>1mcf</t>
  </si>
  <si>
    <t>1mch</t>
  </si>
  <si>
    <t>1mcj</t>
  </si>
  <si>
    <t>1mcs</t>
  </si>
  <si>
    <t>1mfc</t>
  </si>
  <si>
    <t>Antibody -Fab Fragment (Murine Se155-4) / heptasaccharide</t>
  </si>
  <si>
    <t>1mfe</t>
  </si>
  <si>
    <t>immunoglobulin / D-gal-D-abe-D-man</t>
  </si>
  <si>
    <t>1mmb</t>
  </si>
  <si>
    <t>matrix metalloproteinase-8 / bb94</t>
  </si>
  <si>
    <t>1mmp</t>
  </si>
  <si>
    <t>matrilysin / carboxylate inhibitor</t>
  </si>
  <si>
    <t>1mmr</t>
  </si>
  <si>
    <t>matrilysin / sulfodiimine inhibitor</t>
  </si>
  <si>
    <t>1mnc</t>
  </si>
  <si>
    <t>Neutrophil Collagenase - Catalytic Domain</t>
  </si>
  <si>
    <t>1mtw</t>
  </si>
  <si>
    <t>Factor Xa</t>
  </si>
  <si>
    <t>1nnb</t>
  </si>
  <si>
    <t>sialidase / 2-deoxy-2,3-dehydro-n-acetyl neuraminic acid</t>
  </si>
  <si>
    <t>1nsc</t>
  </si>
  <si>
    <t>sialidase / sialic acid</t>
  </si>
  <si>
    <t>1nsd</t>
  </si>
  <si>
    <t>sialidase / DANA</t>
  </si>
  <si>
    <t>1okl</t>
  </si>
  <si>
    <t xml:space="preserve">carbonic anhydrase ii / 5-dimethylamino-naphthalene-1-sulfonamide </t>
  </si>
  <si>
    <t>1okm</t>
  </si>
  <si>
    <t xml:space="preserve">carbonic anhydrase ii / 4-sulfonamide-[1-(4-aminobutane)]benzamide </t>
  </si>
  <si>
    <t>1ola</t>
  </si>
  <si>
    <t>Oligo-Peptide Binding Protein (Oppa) / peptide</t>
  </si>
  <si>
    <t>1pgp</t>
  </si>
  <si>
    <t>6-phosphogluconate dehydrogenase / 6-phosphogluconic acid</t>
  </si>
  <si>
    <t>1phf</t>
  </si>
  <si>
    <t xml:space="preserve">Cytochrome P450-Cam / camphor 4-phenyl imidazole </t>
  </si>
  <si>
    <t>1phg</t>
  </si>
  <si>
    <t>Cytochrome P450-Cam / metyapone</t>
  </si>
  <si>
    <t>1phh</t>
  </si>
  <si>
    <t>p-Hydroxybenzoate Hydroxylase (PHBH)</t>
  </si>
  <si>
    <t>1ppc</t>
  </si>
  <si>
    <t>trypsin / NAPAP</t>
  </si>
  <si>
    <t>1pph</t>
  </si>
  <si>
    <t>trypsin / 3-TAPAP</t>
  </si>
  <si>
    <t>1ppk</t>
  </si>
  <si>
    <t>penicillopepsin</t>
  </si>
  <si>
    <t>1qbr</t>
  </si>
  <si>
    <t>HIV-1 Protease (HIV-1 PR) / 638</t>
  </si>
  <si>
    <t>1qbt</t>
  </si>
  <si>
    <t>HIV-1 Protease (HIV-1 PR) / 146</t>
  </si>
  <si>
    <t>1qbu</t>
  </si>
  <si>
    <t>HIV-1 Protease (HIV-1 PR) / 846</t>
  </si>
  <si>
    <t>1rbp</t>
  </si>
  <si>
    <t>retinol binding protein / retinol</t>
  </si>
  <si>
    <t>1rgk</t>
  </si>
  <si>
    <t>ribonuclease T1/2¢-AMP</t>
  </si>
  <si>
    <t>1rgl</t>
  </si>
  <si>
    <t>ribonuclease T1/2¢-GMP</t>
  </si>
  <si>
    <t>1rpa</t>
  </si>
  <si>
    <t>prostatic acid phosphatase / tartaric acid</t>
  </si>
  <si>
    <t>1sln</t>
  </si>
  <si>
    <t>matrix metalloproteinase-3</t>
  </si>
  <si>
    <t>1stp</t>
  </si>
  <si>
    <t>streptavidin / biotin</t>
  </si>
  <si>
    <t>1tec</t>
  </si>
  <si>
    <t>thermitase / eglin-c</t>
  </si>
  <si>
    <t>1tet</t>
  </si>
  <si>
    <t>IGG1 monoclonal FAB fragment/CTP3</t>
  </si>
  <si>
    <t>1thl</t>
  </si>
  <si>
    <t>thermolysin / glutaramide derivative</t>
  </si>
  <si>
    <t>1tlc</t>
  </si>
  <si>
    <t xml:space="preserve">thymidylate synthase </t>
  </si>
  <si>
    <t>1tlp</t>
  </si>
  <si>
    <t>thermolysin / phosphoramidon</t>
  </si>
  <si>
    <t>1tmn</t>
  </si>
  <si>
    <t xml:space="preserve">thermolysin / N-(1-carboxy-3-phenylpropyl)- L- Leucyl- L-tryptophan </t>
  </si>
  <si>
    <t>1tmt</t>
  </si>
  <si>
    <t>thrombin / peptdide</t>
  </si>
  <si>
    <t>1tng</t>
  </si>
  <si>
    <t>trypsin / aminomethylcyclohexane</t>
  </si>
  <si>
    <t>1tnh</t>
  </si>
  <si>
    <t>trypsin / 4-fluorobenzylamine</t>
  </si>
  <si>
    <t>1tni</t>
  </si>
  <si>
    <t>trypsin / 4-phenylbutylamine</t>
  </si>
  <si>
    <t>1tnj</t>
  </si>
  <si>
    <t>trypsin / 2-phenylethylamine</t>
  </si>
  <si>
    <t>1tnk</t>
  </si>
  <si>
    <t>trypsin / 3-phenylpropylamine</t>
  </si>
  <si>
    <t>1tnl</t>
  </si>
  <si>
    <t>trypsin / tranylcypromine</t>
  </si>
  <si>
    <t>1ulb</t>
  </si>
  <si>
    <t>purine nucleoside phosphorylase / guanine</t>
  </si>
  <si>
    <t>1uvs</t>
  </si>
  <si>
    <t>thrombin</t>
  </si>
  <si>
    <t>1uvt</t>
  </si>
  <si>
    <t>2abh</t>
  </si>
  <si>
    <t>phosphate binding protein / phosphate</t>
  </si>
  <si>
    <t>2bop</t>
  </si>
  <si>
    <t>bovine papillomavirus-1 e2 / DNA</t>
  </si>
  <si>
    <t>2cgr</t>
  </si>
  <si>
    <t xml:space="preserve">immunoglobulin / antigen  </t>
  </si>
  <si>
    <t>2cpp</t>
  </si>
  <si>
    <t>cytochrome P450Cam / camphor</t>
  </si>
  <si>
    <t>2ctc</t>
  </si>
  <si>
    <t>carboxypeptidase A / L-phenyl lactate</t>
  </si>
  <si>
    <t>2dbl</t>
  </si>
  <si>
    <t>Immunoglobulin / 5-alpha-pregnane-3-beta-ol-hemisuccinate</t>
  </si>
  <si>
    <t>2er0</t>
  </si>
  <si>
    <t>endothiapepsin</t>
  </si>
  <si>
    <t>2er6</t>
  </si>
  <si>
    <t>endothiapepsin / h-256</t>
  </si>
  <si>
    <t>2er7</t>
  </si>
  <si>
    <t>endothiapepsin / h-261</t>
  </si>
  <si>
    <t>2er9</t>
  </si>
  <si>
    <t>2gbp</t>
  </si>
  <si>
    <t>galactose binding protein - galactose</t>
  </si>
  <si>
    <t>2gpb</t>
  </si>
  <si>
    <t xml:space="preserve">glycogen phosphorylase - glucose </t>
  </si>
  <si>
    <t>2h4n</t>
  </si>
  <si>
    <t xml:space="preserve">carbonic anhydrase ii </t>
  </si>
  <si>
    <t>2ifb</t>
  </si>
  <si>
    <t>fatty acid binding protein</t>
  </si>
  <si>
    <t>2kai</t>
  </si>
  <si>
    <t>kallikrein A</t>
  </si>
  <si>
    <t>2mcp</t>
  </si>
  <si>
    <t>Immunoglobulin</t>
  </si>
  <si>
    <t>2msb</t>
  </si>
  <si>
    <t>mannose binding protein A / glycopeptide</t>
  </si>
  <si>
    <t>2phh</t>
  </si>
  <si>
    <t>p-hydroxybenzoate hydrolase</t>
  </si>
  <si>
    <t>2ptc</t>
  </si>
  <si>
    <t>Beta trypsin</t>
  </si>
  <si>
    <t>2r04</t>
  </si>
  <si>
    <t>rhinovirus 14 ( HRV 14)</t>
  </si>
  <si>
    <t>2sec</t>
  </si>
  <si>
    <t>subtilisin carlsberg / N-acetyl eglin-c</t>
  </si>
  <si>
    <t>2sni</t>
  </si>
  <si>
    <t xml:space="preserve">subtilisin novo </t>
  </si>
  <si>
    <t>2tgp</t>
  </si>
  <si>
    <t>trypsinogen / pancreatic trypsin inhibitor</t>
  </si>
  <si>
    <t>2tmn</t>
  </si>
  <si>
    <t>thermolysin</t>
  </si>
  <si>
    <t>2tsc</t>
  </si>
  <si>
    <t>thymidylate synthase</t>
  </si>
  <si>
    <t>2xis</t>
  </si>
  <si>
    <t xml:space="preserve">xylose isomerase / xylitol </t>
  </si>
  <si>
    <t>2ypi</t>
  </si>
  <si>
    <t xml:space="preserve">triosephosphate isomerase / 2-phosphoglycolate </t>
  </si>
  <si>
    <t>3cpa</t>
  </si>
  <si>
    <t>carboxypeptidase A / glycyl-L-tyrosine</t>
  </si>
  <si>
    <t>3er3</t>
  </si>
  <si>
    <t>3gpb</t>
  </si>
  <si>
    <t>glycogen phosphorylase B / alpha- D-glucose-1-phosphate</t>
  </si>
  <si>
    <t>3ptb</t>
  </si>
  <si>
    <t>trypsin / benzamidine</t>
  </si>
  <si>
    <t>3sgb</t>
  </si>
  <si>
    <t>proteinase B from streptomyces Griseus (SGPB) / OMTKY3</t>
  </si>
  <si>
    <t>3tmn</t>
  </si>
  <si>
    <t>thermolysin / val-trp</t>
  </si>
  <si>
    <t>3tpi</t>
  </si>
  <si>
    <t>trypsinogen</t>
  </si>
  <si>
    <t>3ts1</t>
  </si>
  <si>
    <t>Wells &amp; Fersht, Biochemistry,  25, 1881 (1986)</t>
  </si>
  <si>
    <t xml:space="preserve">tyrosyl-transfer RNA synthetase / tyrosinyl adenylate </t>
  </si>
  <si>
    <t>4cpa</t>
  </si>
  <si>
    <t>carboxypeptidase A</t>
  </si>
  <si>
    <t>4dfr</t>
  </si>
  <si>
    <t>dihydrofolate reductase</t>
  </si>
  <si>
    <t>4er1</t>
  </si>
  <si>
    <t>4er4</t>
  </si>
  <si>
    <t>endothiapepsin / h-142</t>
  </si>
  <si>
    <t>4gpb</t>
  </si>
  <si>
    <t>glycogen phosphorylase B / 2-fluoro-2-deoxy-alpha- D-glucose-1-phosphate</t>
  </si>
  <si>
    <t>4hmg</t>
  </si>
  <si>
    <t>hemagglutinin ( L226(A)Q ) (bromelain digested) / sialic acid</t>
  </si>
  <si>
    <t>4hvp</t>
  </si>
  <si>
    <t>HIV -1 protease</t>
  </si>
  <si>
    <t>4phv</t>
  </si>
  <si>
    <t>HIV -1 protease / VAC</t>
  </si>
  <si>
    <t>4sga</t>
  </si>
  <si>
    <t>proteinase A / Ace-Pro-Ala-Pro-Phe</t>
  </si>
  <si>
    <t>4sgb</t>
  </si>
  <si>
    <t>serine proteinase B / PCI-1</t>
  </si>
  <si>
    <t>4tln</t>
  </si>
  <si>
    <t>thermolysin / L-leucyl-hydroxylamine</t>
  </si>
  <si>
    <t>4tmn</t>
  </si>
  <si>
    <t>4tpi</t>
  </si>
  <si>
    <t>4xia</t>
  </si>
  <si>
    <t>D-xylose isomerase/D-sorbitol</t>
  </si>
  <si>
    <t>5abp</t>
  </si>
  <si>
    <t>L-arabinose binding protein / D-galactose</t>
  </si>
  <si>
    <t>5cna</t>
  </si>
  <si>
    <t>concanavalin A / alpha-methyl-d-mannopyranoside</t>
  </si>
  <si>
    <t>5cpp</t>
  </si>
  <si>
    <t>Cytochrome P450Cam / adamantanone</t>
  </si>
  <si>
    <t>5er2</t>
  </si>
  <si>
    <t>5gpb</t>
  </si>
  <si>
    <t>glycogen phosphorylase B</t>
  </si>
  <si>
    <t>5hvp</t>
  </si>
  <si>
    <t xml:space="preserve">HIV -1 protease / acetyl-pepstatin </t>
  </si>
  <si>
    <t>5sga</t>
  </si>
  <si>
    <t>proteinase A / Ace-Pro-Ala-Pro-Tyr</t>
  </si>
  <si>
    <t>5tln</t>
  </si>
  <si>
    <t>thermolysin / HONH-benzylmalonyl-L-alanylglycine-p-nitroanilide</t>
  </si>
  <si>
    <t>5tmn</t>
  </si>
  <si>
    <t>thermolysin / peptide</t>
  </si>
  <si>
    <t>5xia</t>
  </si>
  <si>
    <t>D-xylose isomerase /xylitol</t>
  </si>
  <si>
    <t>6abp</t>
  </si>
  <si>
    <t>6cpa</t>
  </si>
  <si>
    <t>carboxypeptidase  A / ZAF</t>
  </si>
  <si>
    <t>6tim</t>
  </si>
  <si>
    <t>triosephosphate isomerase/glycerol-3-phosphate</t>
  </si>
  <si>
    <t>6tmn</t>
  </si>
  <si>
    <t>7abp</t>
  </si>
  <si>
    <t>L-arabinose binding protein mutant / D-fucose</t>
  </si>
  <si>
    <t>7cpa</t>
  </si>
  <si>
    <t>carboxypeptidase  A / FVF</t>
  </si>
  <si>
    <t>7dfr</t>
  </si>
  <si>
    <t>dihydrofolate reductase / folate</t>
  </si>
  <si>
    <t>7gpb</t>
  </si>
  <si>
    <t>glycogen phosphorylase B (r state) / AMP</t>
  </si>
  <si>
    <t>7hvp</t>
  </si>
  <si>
    <t>8abp</t>
  </si>
  <si>
    <t>L-arabinose binding protein mutant / D-galactose</t>
  </si>
  <si>
    <t>8cpa</t>
  </si>
  <si>
    <t>carboxypeptidase  A / AGF</t>
  </si>
  <si>
    <t>8gpb</t>
  </si>
  <si>
    <t>glycogen phosphorylase B (T state) / AMP</t>
  </si>
  <si>
    <t>9abp</t>
  </si>
  <si>
    <t>9hvp</t>
  </si>
  <si>
    <t xml:space="preserve">HIV-1 Protease (HIV-1 PR) </t>
  </si>
  <si>
    <t>9icd</t>
  </si>
  <si>
    <t xml:space="preserve">isocitrate dehydrogenase / NADP+ </t>
  </si>
  <si>
    <r>
      <t xml:space="preserve">Wang </t>
    </r>
    <r>
      <rPr>
        <i/>
        <sz val="10"/>
        <color indexed="51"/>
        <rFont val="Arial"/>
        <family val="2"/>
      </rPr>
      <t>et al.,</t>
    </r>
    <r>
      <rPr>
        <sz val="10"/>
        <color indexed="51"/>
        <rFont val="Arial"/>
        <family val="2"/>
      </rPr>
      <t xml:space="preserve"> J Med Chem, 46, 2287 (2003)</t>
    </r>
  </si>
  <si>
    <r>
      <t xml:space="preserve">Eldridge </t>
    </r>
    <r>
      <rPr>
        <i/>
        <sz val="10"/>
        <rFont val="Arial"/>
        <family val="2"/>
      </rPr>
      <t>et al.,</t>
    </r>
    <r>
      <rPr>
        <sz val="10"/>
        <rFont val="Arial"/>
        <family val="2"/>
      </rPr>
      <t xml:space="preserve"> J Comp-Aid Mol Des, 11, 425 (1997)</t>
    </r>
  </si>
  <si>
    <r>
      <t xml:space="preserve">Quiocho </t>
    </r>
    <r>
      <rPr>
        <i/>
        <sz val="8"/>
        <color indexed="43"/>
        <rFont val="Verdana"/>
        <family val="2"/>
      </rPr>
      <t>et al.</t>
    </r>
    <r>
      <rPr>
        <sz val="8"/>
        <color indexed="43"/>
        <rFont val="Verdana"/>
        <family val="2"/>
      </rPr>
      <t xml:space="preserve">, </t>
    </r>
    <r>
      <rPr>
        <sz val="10"/>
        <color indexed="43"/>
        <rFont val="Arial"/>
        <family val="2"/>
      </rPr>
      <t>Structure, 5, 997 (1997)</t>
    </r>
  </si>
  <si>
    <r>
      <t xml:space="preserve">Baxter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>, J Chem Inf Comput Sci, 40, 254 (2000)</t>
    </r>
  </si>
  <si>
    <r>
      <t xml:space="preserve">James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 Biochemistry, 31,3872 (1992)</t>
    </r>
  </si>
  <si>
    <r>
      <t xml:space="preserve">Zhang </t>
    </r>
    <r>
      <rPr>
        <i/>
        <sz val="10"/>
        <color indexed="11"/>
        <rFont val="Arial"/>
        <family val="2"/>
      </rPr>
      <t>et al.,</t>
    </r>
    <r>
      <rPr>
        <sz val="10"/>
        <color indexed="11"/>
        <rFont val="Arial"/>
        <family val="2"/>
      </rPr>
      <t xml:space="preserve"> J Mol Biol, 267, 707 (1997)</t>
    </r>
  </si>
  <si>
    <r>
      <t xml:space="preserve">Morris </t>
    </r>
    <r>
      <rPr>
        <i/>
        <sz val="10"/>
        <color indexed="9"/>
        <rFont val="Arial"/>
        <family val="2"/>
      </rPr>
      <t>et al.,</t>
    </r>
    <r>
      <rPr>
        <sz val="10"/>
        <color indexed="9"/>
        <rFont val="Arial"/>
        <family val="2"/>
      </rPr>
      <t xml:space="preserve"> J Comp Chem, 19, 1639 (1998)</t>
    </r>
  </si>
  <si>
    <r>
      <t xml:space="preserve">Brandstetter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., J Mol Biol, 226, 1085 (1992)</t>
    </r>
  </si>
  <si>
    <r>
      <t xml:space="preserve">Johnson </t>
    </r>
    <r>
      <rPr>
        <i/>
        <sz val="10"/>
        <color indexed="43"/>
        <rFont val="Arial"/>
        <family val="2"/>
      </rPr>
      <t>et al.</t>
    </r>
    <r>
      <rPr>
        <sz val="10"/>
        <color indexed="43"/>
        <rFont val="Arial"/>
        <family val="2"/>
      </rPr>
      <t>, J Mol Biol, 232, 253 (1993)</t>
    </r>
  </si>
  <si>
    <r>
      <t xml:space="preserve">Murthy </t>
    </r>
    <r>
      <rPr>
        <i/>
        <sz val="10"/>
        <color indexed="43"/>
        <rFont val="Arial"/>
        <family val="2"/>
      </rPr>
      <t>et al.</t>
    </r>
    <r>
      <rPr>
        <sz val="10"/>
        <color indexed="43"/>
        <rFont val="Arial"/>
        <family val="2"/>
      </rPr>
      <t>, J Biol Chem, 267, 22770 (1992)</t>
    </r>
  </si>
  <si>
    <r>
      <t xml:space="preserve">Cheetham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., J Mol Biol, 224, 613 (1992)</t>
    </r>
  </si>
  <si>
    <r>
      <t xml:space="preserve">Sauter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., Biochemistry, 31, 9609 (1992)</t>
    </r>
  </si>
  <si>
    <r>
      <t xml:space="preserve">Sauter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., Biochemistry, 28, 8388 (1989)</t>
    </r>
  </si>
  <si>
    <r>
      <t xml:space="preserve">Cygler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., Science, 253, 442 (1991)</t>
    </r>
  </si>
  <si>
    <r>
      <t xml:space="preserve">Stubbs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., FEBS Letters, 375,103 (1995)</t>
    </r>
  </si>
  <si>
    <r>
      <t xml:space="preserve">Meindl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 xml:space="preserve">., Virology, 58, 457 (1974) </t>
    </r>
  </si>
  <si>
    <r>
      <t xml:space="preserve">Baxter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>, Proteins, 33, 367 (1998)</t>
    </r>
  </si>
  <si>
    <r>
      <t xml:space="preserve">Tame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., Science 264, 1578 (1994)</t>
    </r>
  </si>
  <si>
    <r>
      <t xml:space="preserve">Turk </t>
    </r>
    <r>
      <rPr>
        <i/>
        <sz val="10"/>
        <color indexed="43"/>
        <rFont val="Arial"/>
        <family val="2"/>
      </rPr>
      <t>et al.</t>
    </r>
    <r>
      <rPr>
        <sz val="10"/>
        <color indexed="43"/>
        <rFont val="Arial"/>
        <family val="2"/>
      </rPr>
      <t>, FEBS Letters, 287, 133 (1991)</t>
    </r>
  </si>
  <si>
    <r>
      <t xml:space="preserve">Lindqvist </t>
    </r>
    <r>
      <rPr>
        <i/>
        <sz val="10"/>
        <color indexed="43"/>
        <rFont val="Arial"/>
        <family val="2"/>
      </rPr>
      <t xml:space="preserve">et al., </t>
    </r>
    <r>
      <rPr>
        <sz val="10"/>
        <color indexed="43"/>
        <rFont val="Arial"/>
        <family val="2"/>
      </rPr>
      <t>J Biol Chem, 268, 20744 (1993)</t>
    </r>
  </si>
  <si>
    <r>
      <t xml:space="preserve">Holland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., Biochemistry, 33, 51 (1993)</t>
    </r>
  </si>
  <si>
    <r>
      <t xml:space="preserve">Yao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., Biochemistry, 35, 2079 (1996)</t>
    </r>
  </si>
  <si>
    <r>
      <t xml:space="preserve">Hegde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 Nature, 359, 505 (1992)</t>
    </r>
  </si>
  <si>
    <r>
      <t xml:space="preserve">Sprang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 xml:space="preserve">., Biochemistry, 21, 5364 (1982)  </t>
    </r>
  </si>
  <si>
    <r>
      <t xml:space="preserve">Weis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., Nature, 360, 127 (1992)</t>
    </r>
  </si>
  <si>
    <r>
      <t xml:space="preserve">Martin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., Biochemistry, 29, 10745 (1990)</t>
    </r>
  </si>
  <si>
    <r>
      <t xml:space="preserve">Ryan </t>
    </r>
    <r>
      <rPr>
        <i/>
        <sz val="10"/>
        <color indexed="43"/>
        <rFont val="Arial"/>
        <family val="2"/>
      </rPr>
      <t>et al.</t>
    </r>
    <r>
      <rPr>
        <sz val="10"/>
        <color indexed="43"/>
        <rFont val="Arial"/>
        <family val="2"/>
      </rPr>
      <t>, J Biol Chem, 249, 5495 (1974)</t>
    </r>
  </si>
  <si>
    <r>
      <t xml:space="preserve">Collyer </t>
    </r>
    <r>
      <rPr>
        <i/>
        <sz val="10"/>
        <color indexed="43"/>
        <rFont val="Arial"/>
        <family val="2"/>
      </rPr>
      <t>et al.</t>
    </r>
    <r>
      <rPr>
        <sz val="10"/>
        <color indexed="43"/>
        <rFont val="Arial"/>
        <family val="2"/>
      </rPr>
      <t>, J Mol Biol, 212, 211 (1990)</t>
    </r>
  </si>
  <si>
    <r>
      <t xml:space="preserve">Barford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 J Mol Biol, 218, 233 (1991)</t>
    </r>
  </si>
  <si>
    <r>
      <t xml:space="preserve">Hurley </t>
    </r>
    <r>
      <rPr>
        <i/>
        <sz val="10"/>
        <color indexed="43"/>
        <rFont val="Arial"/>
        <family val="2"/>
      </rPr>
      <t>et al</t>
    </r>
    <r>
      <rPr>
        <sz val="10"/>
        <color indexed="43"/>
        <rFont val="Arial"/>
        <family val="2"/>
      </rPr>
      <t>., Biochemistry, 30, 8671 (1991)</t>
    </r>
  </si>
  <si>
    <t>PDB</t>
  </si>
  <si>
    <r>
      <t>Log K</t>
    </r>
    <r>
      <rPr>
        <b/>
        <vertAlign val="subscript"/>
        <sz val="10"/>
        <rFont val="Arial"/>
        <family val="2"/>
      </rPr>
      <t>d</t>
    </r>
  </si>
  <si>
    <r>
      <t>K</t>
    </r>
    <r>
      <rPr>
        <b/>
        <vertAlign val="subscript"/>
        <sz val="10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</si>
</sst>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0.0000000"/>
    <numFmt numFmtId="170" formatCode="0.0E+00"/>
    <numFmt numFmtId="171" formatCode="0.000E+00"/>
    <numFmt numFmtId="172" formatCode="0.0000E+00"/>
    <numFmt numFmtId="173" formatCode="0.00000E+00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23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color indexed="53"/>
      <name val="Arial"/>
      <family val="2"/>
    </font>
    <font>
      <sz val="10"/>
      <color indexed="43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51"/>
      <name val="Arial"/>
      <family val="2"/>
    </font>
    <font>
      <sz val="10"/>
      <color indexed="11"/>
      <name val="Arial"/>
      <family val="2"/>
    </font>
    <font>
      <sz val="10"/>
      <color indexed="45"/>
      <name val="Arial"/>
      <family val="2"/>
    </font>
    <font>
      <sz val="10"/>
      <color indexed="10"/>
      <name val="Arial"/>
      <family val="2"/>
    </font>
    <font>
      <i/>
      <sz val="10"/>
      <color indexed="51"/>
      <name val="Arial"/>
      <family val="2"/>
    </font>
    <font>
      <i/>
      <sz val="10"/>
      <name val="Arial"/>
      <family val="2"/>
    </font>
    <font>
      <i/>
      <sz val="8"/>
      <color indexed="43"/>
      <name val="Verdana"/>
      <family val="2"/>
    </font>
    <font>
      <sz val="8"/>
      <color indexed="43"/>
      <name val="Verdana"/>
      <family val="2"/>
    </font>
    <font>
      <sz val="10"/>
      <color indexed="12"/>
      <name val="Arial"/>
      <family val="2"/>
    </font>
    <font>
      <i/>
      <sz val="10"/>
      <color indexed="43"/>
      <name val="Arial"/>
      <family val="2"/>
    </font>
    <font>
      <i/>
      <sz val="10"/>
      <color indexed="11"/>
      <name val="Arial"/>
      <family val="2"/>
    </font>
    <font>
      <i/>
      <sz val="10"/>
      <color indexed="9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5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1" fontId="3" fillId="0" borderId="0" xfId="0" applyNumberFormat="1" applyFont="1" applyFill="1" applyAlignment="1">
      <alignment/>
    </xf>
    <xf numFmtId="1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49" fontId="5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9" fontId="5" fillId="2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center"/>
    </xf>
    <xf numFmtId="2" fontId="0" fillId="5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11" fontId="7" fillId="6" borderId="0" xfId="0" applyNumberFormat="1" applyFont="1" applyFill="1" applyAlignment="1">
      <alignment/>
    </xf>
    <xf numFmtId="0" fontId="3" fillId="7" borderId="0" xfId="0" applyFont="1" applyFill="1" applyAlignment="1">
      <alignment horizontal="center"/>
    </xf>
    <xf numFmtId="0" fontId="0" fillId="8" borderId="0" xfId="0" applyFill="1" applyAlignment="1">
      <alignment/>
    </xf>
    <xf numFmtId="2" fontId="0" fillId="9" borderId="0" xfId="0" applyNumberFormat="1" applyFill="1" applyAlignment="1">
      <alignment/>
    </xf>
    <xf numFmtId="0" fontId="0" fillId="10" borderId="0" xfId="0" applyFill="1" applyAlignment="1">
      <alignment/>
    </xf>
    <xf numFmtId="2" fontId="7" fillId="6" borderId="0" xfId="0" applyNumberFormat="1" applyFont="1" applyFill="1" applyAlignment="1">
      <alignment/>
    </xf>
    <xf numFmtId="49" fontId="7" fillId="6" borderId="0" xfId="0" applyNumberFormat="1" applyFont="1" applyFill="1" applyAlignment="1">
      <alignment horizontal="right"/>
    </xf>
    <xf numFmtId="11" fontId="0" fillId="11" borderId="0" xfId="0" applyNumberFormat="1" applyFont="1" applyFill="1" applyAlignment="1">
      <alignment/>
    </xf>
    <xf numFmtId="2" fontId="0" fillId="9" borderId="0" xfId="0" applyNumberFormat="1" applyFont="1" applyFill="1" applyAlignment="1">
      <alignment/>
    </xf>
    <xf numFmtId="49" fontId="0" fillId="5" borderId="0" xfId="0" applyNumberFormat="1" applyFill="1" applyAlignment="1">
      <alignment horizontal="right"/>
    </xf>
    <xf numFmtId="2" fontId="0" fillId="5" borderId="0" xfId="0" applyNumberFormat="1" applyFill="1" applyAlignment="1">
      <alignment horizontal="left"/>
    </xf>
    <xf numFmtId="49" fontId="4" fillId="12" borderId="0" xfId="0" applyNumberFormat="1" applyFont="1" applyFill="1" applyAlignment="1">
      <alignment horizontal="right"/>
    </xf>
    <xf numFmtId="2" fontId="4" fillId="12" borderId="0" xfId="0" applyNumberFormat="1" applyFont="1" applyFill="1" applyAlignment="1">
      <alignment/>
    </xf>
    <xf numFmtId="49" fontId="4" fillId="12" borderId="0" xfId="0" applyNumberFormat="1" applyFont="1" applyFill="1" applyAlignment="1">
      <alignment horizontal="left"/>
    </xf>
    <xf numFmtId="11" fontId="15" fillId="0" borderId="0" xfId="0" applyNumberFormat="1" applyFont="1" applyFill="1" applyAlignment="1">
      <alignment/>
    </xf>
    <xf numFmtId="49" fontId="0" fillId="10" borderId="0" xfId="0" applyNumberFormat="1" applyFill="1" applyAlignment="1">
      <alignment horizontal="right"/>
    </xf>
    <xf numFmtId="2" fontId="0" fillId="10" borderId="0" xfId="0" applyNumberFormat="1" applyFill="1" applyAlignment="1">
      <alignment/>
    </xf>
    <xf numFmtId="0" fontId="0" fillId="10" borderId="0" xfId="0" applyFill="1" applyAlignment="1">
      <alignment horizontal="left"/>
    </xf>
    <xf numFmtId="0" fontId="0" fillId="8" borderId="0" xfId="0" applyFont="1" applyFill="1" applyAlignment="1">
      <alignment/>
    </xf>
    <xf numFmtId="0" fontId="4" fillId="12" borderId="0" xfId="0" applyFont="1" applyFill="1" applyAlignment="1">
      <alignment/>
    </xf>
    <xf numFmtId="0" fontId="10" fillId="13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2" fontId="8" fillId="3" borderId="0" xfId="0" applyNumberFormat="1" applyFont="1" applyFill="1" applyAlignment="1">
      <alignment horizontal="right"/>
    </xf>
    <xf numFmtId="2" fontId="8" fillId="3" borderId="0" xfId="0" applyNumberFormat="1" applyFont="1" applyFill="1" applyAlignment="1">
      <alignment/>
    </xf>
    <xf numFmtId="2" fontId="8" fillId="3" borderId="0" xfId="0" applyNumberFormat="1" applyFont="1" applyFill="1" applyAlignment="1">
      <alignment horizontal="left"/>
    </xf>
    <xf numFmtId="49" fontId="0" fillId="11" borderId="0" xfId="0" applyNumberFormat="1" applyFont="1" applyFill="1" applyAlignment="1">
      <alignment horizontal="right"/>
    </xf>
    <xf numFmtId="2" fontId="0" fillId="11" borderId="0" xfId="0" applyNumberFormat="1" applyFont="1" applyFill="1" applyAlignment="1">
      <alignment/>
    </xf>
    <xf numFmtId="2" fontId="0" fillId="11" borderId="0" xfId="0" applyNumberFormat="1" applyFill="1" applyAlignment="1">
      <alignment/>
    </xf>
    <xf numFmtId="2" fontId="0" fillId="5" borderId="0" xfId="0" applyNumberFormat="1" applyFont="1" applyFill="1" applyAlignment="1">
      <alignment/>
    </xf>
    <xf numFmtId="2" fontId="0" fillId="8" borderId="0" xfId="0" applyNumberFormat="1" applyFill="1" applyAlignment="1">
      <alignment/>
    </xf>
    <xf numFmtId="49" fontId="6" fillId="13" borderId="0" xfId="0" applyNumberFormat="1" applyFont="1" applyFill="1" applyAlignment="1">
      <alignment horizontal="right"/>
    </xf>
    <xf numFmtId="2" fontId="6" fillId="13" borderId="0" xfId="0" applyNumberFormat="1" applyFont="1" applyFill="1" applyAlignment="1">
      <alignment/>
    </xf>
    <xf numFmtId="11" fontId="6" fillId="13" borderId="0" xfId="0" applyNumberFormat="1" applyFont="1" applyFill="1" applyAlignment="1">
      <alignment/>
    </xf>
    <xf numFmtId="0" fontId="0" fillId="7" borderId="0" xfId="0" applyFill="1" applyAlignment="1">
      <alignment/>
    </xf>
    <xf numFmtId="11" fontId="4" fillId="12" borderId="0" xfId="0" applyNumberFormat="1" applyFont="1" applyFill="1" applyAlignment="1">
      <alignment/>
    </xf>
    <xf numFmtId="2" fontId="0" fillId="7" borderId="0" xfId="0" applyNumberFormat="1" applyFill="1" applyAlignment="1">
      <alignment/>
    </xf>
    <xf numFmtId="49" fontId="4" fillId="15" borderId="0" xfId="0" applyNumberFormat="1" applyFont="1" applyFill="1" applyAlignment="1">
      <alignment horizontal="right"/>
    </xf>
    <xf numFmtId="2" fontId="4" fillId="15" borderId="0" xfId="0" applyNumberFormat="1" applyFont="1" applyFill="1" applyAlignment="1">
      <alignment/>
    </xf>
    <xf numFmtId="2" fontId="4" fillId="12" borderId="0" xfId="0" applyNumberFormat="1" applyFont="1" applyFill="1" applyAlignment="1">
      <alignment horizontal="right"/>
    </xf>
    <xf numFmtId="49" fontId="0" fillId="8" borderId="0" xfId="0" applyNumberFormat="1" applyFill="1" applyAlignment="1">
      <alignment horizontal="right"/>
    </xf>
    <xf numFmtId="2" fontId="0" fillId="8" borderId="0" xfId="0" applyNumberFormat="1" applyFont="1" applyFill="1" applyAlignment="1">
      <alignment/>
    </xf>
    <xf numFmtId="0" fontId="0" fillId="8" borderId="0" xfId="0" applyFill="1" applyAlignment="1">
      <alignment horizontal="left"/>
    </xf>
    <xf numFmtId="49" fontId="0" fillId="8" borderId="0" xfId="0" applyNumberFormat="1" applyFont="1" applyFill="1" applyAlignment="1">
      <alignment horizontal="right"/>
    </xf>
    <xf numFmtId="0" fontId="0" fillId="9" borderId="0" xfId="0" applyFill="1" applyAlignment="1">
      <alignment/>
    </xf>
    <xf numFmtId="49" fontId="19" fillId="2" borderId="0" xfId="0" applyNumberFormat="1" applyFont="1" applyFill="1" applyAlignment="1">
      <alignment horizontal="right"/>
    </xf>
    <xf numFmtId="0" fontId="0" fillId="16" borderId="0" xfId="0" applyFill="1" applyAlignment="1">
      <alignment/>
    </xf>
    <xf numFmtId="2" fontId="0" fillId="16" borderId="0" xfId="0" applyNumberFormat="1" applyFill="1" applyAlignment="1">
      <alignment/>
    </xf>
    <xf numFmtId="49" fontId="6" fillId="17" borderId="0" xfId="0" applyNumberFormat="1" applyFont="1" applyFill="1" applyAlignment="1">
      <alignment horizontal="right"/>
    </xf>
    <xf numFmtId="2" fontId="6" fillId="17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19" fillId="2" borderId="0" xfId="0" applyNumberFormat="1" applyFont="1" applyFill="1" applyAlignment="1">
      <alignment/>
    </xf>
    <xf numFmtId="49" fontId="0" fillId="10" borderId="0" xfId="0" applyNumberFormat="1" applyFont="1" applyFill="1" applyAlignment="1">
      <alignment horizontal="right"/>
    </xf>
    <xf numFmtId="0" fontId="0" fillId="5" borderId="0" xfId="0" applyFill="1" applyAlignment="1">
      <alignment/>
    </xf>
    <xf numFmtId="2" fontId="0" fillId="16" borderId="0" xfId="0" applyNumberFormat="1" applyFont="1" applyFill="1" applyAlignment="1">
      <alignment/>
    </xf>
    <xf numFmtId="0" fontId="0" fillId="11" borderId="0" xfId="0" applyFill="1" applyAlignment="1">
      <alignment/>
    </xf>
    <xf numFmtId="49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11" fontId="0" fillId="0" borderId="0" xfId="0" applyNumberFormat="1" applyFont="1" applyFill="1" applyAlignment="1">
      <alignment/>
    </xf>
    <xf numFmtId="11" fontId="3" fillId="0" borderId="0" xfId="0" applyNumberFormat="1" applyFont="1" applyFill="1" applyAlignment="1">
      <alignment/>
    </xf>
    <xf numFmtId="0" fontId="8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6" fillId="13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1" fontId="20" fillId="0" borderId="0" xfId="0" applyNumberFormat="1" applyFont="1" applyFill="1" applyAlignment="1">
      <alignment horizontal="center"/>
    </xf>
    <xf numFmtId="11" fontId="20" fillId="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49" fontId="0" fillId="0" borderId="0" xfId="0" applyNumberFormat="1" applyFill="1" applyAlignment="1">
      <alignment/>
    </xf>
    <xf numFmtId="11" fontId="22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11" fontId="3" fillId="0" borderId="0" xfId="0" applyNumberFormat="1" applyFont="1" applyAlignment="1">
      <alignment/>
    </xf>
    <xf numFmtId="2" fontId="7" fillId="18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R452"/>
  <sheetViews>
    <sheetView tabSelected="1" workbookViewId="0" topLeftCell="F183">
      <selection activeCell="I3" sqref="I3:J207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9.421875" style="3" bestFit="1" customWidth="1"/>
    <col min="5" max="5" width="9.421875" style="3" customWidth="1"/>
    <col min="6" max="6" width="49.140625" style="3" bestFit="1" customWidth="1"/>
    <col min="7" max="7" width="10.28125" style="3" customWidth="1"/>
    <col min="8" max="8" width="5.7109375" style="3" customWidth="1"/>
    <col min="9" max="9" width="49.140625" style="3" bestFit="1" customWidth="1"/>
    <col min="10" max="10" width="10.00390625" style="3" bestFit="1" customWidth="1"/>
    <col min="11" max="11" width="10.00390625" style="3" customWidth="1"/>
    <col min="12" max="12" width="19.421875" style="5" bestFit="1" customWidth="1"/>
    <col min="13" max="13" width="82.00390625" style="2" bestFit="1" customWidth="1"/>
    <col min="14" max="14" width="9.140625" style="6" customWidth="1"/>
    <col min="15" max="15" width="10.140625" style="0" bestFit="1" customWidth="1"/>
    <col min="17" max="17" width="9.140625" style="1" customWidth="1"/>
    <col min="20" max="20" width="9.140625" style="1" customWidth="1"/>
    <col min="23" max="23" width="9.140625" style="1" customWidth="1"/>
    <col min="26" max="26" width="9.140625" style="1" customWidth="1"/>
    <col min="29" max="29" width="9.140625" style="1" customWidth="1"/>
    <col min="30" max="31" width="9.140625" style="2" customWidth="1"/>
    <col min="32" max="32" width="9.140625" style="1" customWidth="1"/>
    <col min="33" max="34" width="9.140625" style="2" customWidth="1"/>
    <col min="35" max="35" width="9.140625" style="1" customWidth="1"/>
    <col min="36" max="37" width="9.140625" style="2" customWidth="1"/>
    <col min="38" max="38" width="9.140625" style="1" customWidth="1"/>
    <col min="39" max="40" width="9.140625" style="2" customWidth="1"/>
    <col min="41" max="41" width="9.140625" style="77" customWidth="1"/>
    <col min="42" max="43" width="9.140625" style="2" customWidth="1"/>
  </cols>
  <sheetData>
    <row r="1" spans="6:43" ht="12.75">
      <c r="F1" s="4"/>
      <c r="G1" s="4"/>
      <c r="H1" s="4"/>
      <c r="I1" s="4"/>
      <c r="O1" s="83" t="s">
        <v>4</v>
      </c>
      <c r="P1" s="83"/>
      <c r="R1" s="84" t="s">
        <v>5</v>
      </c>
      <c r="S1" s="84"/>
      <c r="U1" s="85" t="s">
        <v>6</v>
      </c>
      <c r="V1" s="85"/>
      <c r="X1" s="86" t="s">
        <v>7</v>
      </c>
      <c r="Y1" s="86"/>
      <c r="AA1" s="82" t="s">
        <v>8</v>
      </c>
      <c r="AB1" s="82"/>
      <c r="AD1" s="90" t="s">
        <v>9</v>
      </c>
      <c r="AE1" s="90"/>
      <c r="AG1" s="89" t="s">
        <v>10</v>
      </c>
      <c r="AH1" s="89"/>
      <c r="AJ1" s="87" t="s">
        <v>11</v>
      </c>
      <c r="AK1" s="87"/>
      <c r="AM1" s="88" t="s">
        <v>12</v>
      </c>
      <c r="AN1" s="88"/>
      <c r="AO1" s="7"/>
      <c r="AP1" s="80" t="s">
        <v>13</v>
      </c>
      <c r="AQ1" s="81"/>
    </row>
    <row r="2" spans="1:44" ht="14.25">
      <c r="A2" s="91" t="s">
        <v>435</v>
      </c>
      <c r="B2" s="92" t="s">
        <v>436</v>
      </c>
      <c r="C2" s="92" t="s">
        <v>14</v>
      </c>
      <c r="D2" s="93" t="s">
        <v>437</v>
      </c>
      <c r="E2" s="93"/>
      <c r="F2" s="94" t="s">
        <v>0</v>
      </c>
      <c r="G2" s="98"/>
      <c r="H2" s="98"/>
      <c r="I2" s="94" t="s">
        <v>1</v>
      </c>
      <c r="J2" s="98"/>
      <c r="K2" s="98"/>
      <c r="L2" s="95" t="s">
        <v>2</v>
      </c>
      <c r="M2" s="96" t="s">
        <v>3</v>
      </c>
      <c r="N2" s="99"/>
      <c r="O2" s="92" t="s">
        <v>436</v>
      </c>
      <c r="P2" s="92" t="s">
        <v>14</v>
      </c>
      <c r="Q2" s="99"/>
      <c r="R2" s="92" t="s">
        <v>436</v>
      </c>
      <c r="S2" s="92" t="s">
        <v>14</v>
      </c>
      <c r="T2" s="99"/>
      <c r="U2" s="92" t="s">
        <v>436</v>
      </c>
      <c r="V2" s="92" t="s">
        <v>14</v>
      </c>
      <c r="W2" s="99"/>
      <c r="X2" s="92" t="s">
        <v>436</v>
      </c>
      <c r="Y2" s="92" t="s">
        <v>14</v>
      </c>
      <c r="Z2" s="99"/>
      <c r="AA2" s="92" t="s">
        <v>436</v>
      </c>
      <c r="AB2" s="92" t="s">
        <v>14</v>
      </c>
      <c r="AC2" s="99"/>
      <c r="AD2" s="92" t="s">
        <v>436</v>
      </c>
      <c r="AE2" s="92" t="s">
        <v>14</v>
      </c>
      <c r="AF2" s="99"/>
      <c r="AG2" s="92" t="s">
        <v>436</v>
      </c>
      <c r="AH2" s="92" t="s">
        <v>14</v>
      </c>
      <c r="AI2" s="99"/>
      <c r="AJ2" s="92" t="s">
        <v>436</v>
      </c>
      <c r="AK2" s="92" t="s">
        <v>14</v>
      </c>
      <c r="AL2" s="99"/>
      <c r="AM2" s="92" t="s">
        <v>436</v>
      </c>
      <c r="AN2" s="92" t="s">
        <v>14</v>
      </c>
      <c r="AO2" s="99"/>
      <c r="AP2" s="92" t="s">
        <v>436</v>
      </c>
      <c r="AQ2" s="92" t="s">
        <v>14</v>
      </c>
      <c r="AR2" s="1"/>
    </row>
    <row r="3" spans="1:43" ht="12.75">
      <c r="A3" s="10" t="s">
        <v>15</v>
      </c>
      <c r="B3" s="11">
        <v>-9.89</v>
      </c>
      <c r="C3" s="11">
        <f aca="true" t="shared" si="0" ref="C3:C11">LN(10)*8.3145*298*B3/1000</f>
        <v>-56.4240664136712</v>
      </c>
      <c r="D3" s="3">
        <f aca="true" t="shared" si="1" ref="D3:D66">10^B3</f>
        <v>1.2882495516931275E-10</v>
      </c>
      <c r="E3" s="12"/>
      <c r="F3" s="13" t="s">
        <v>16</v>
      </c>
      <c r="G3" s="3" t="s">
        <v>17</v>
      </c>
      <c r="L3" s="14" t="s">
        <v>18</v>
      </c>
      <c r="M3" s="2" t="s">
        <v>19</v>
      </c>
      <c r="N3" s="6" t="s">
        <v>15</v>
      </c>
      <c r="O3" s="15"/>
      <c r="Q3" s="1" t="s">
        <v>15</v>
      </c>
      <c r="R3" s="15"/>
      <c r="T3" s="1" t="s">
        <v>15</v>
      </c>
      <c r="W3" s="1" t="s">
        <v>15</v>
      </c>
      <c r="X3" s="15"/>
      <c r="Z3" s="1" t="s">
        <v>15</v>
      </c>
      <c r="AA3" s="15"/>
      <c r="AB3" s="15"/>
      <c r="AC3" s="1" t="s">
        <v>15</v>
      </c>
      <c r="AD3" s="9"/>
      <c r="AE3" s="9"/>
      <c r="AF3" s="10" t="s">
        <v>15</v>
      </c>
      <c r="AG3" s="11">
        <v>-9.89</v>
      </c>
      <c r="AH3" s="12">
        <f>LN(10)*8.3145*298*AG3/1000</f>
        <v>-56.4240664136712</v>
      </c>
      <c r="AI3" s="1" t="s">
        <v>15</v>
      </c>
      <c r="AJ3" s="12"/>
      <c r="AK3" s="12"/>
      <c r="AL3" s="1" t="s">
        <v>15</v>
      </c>
      <c r="AM3" s="12"/>
      <c r="AN3" s="12"/>
      <c r="AO3" s="16" t="s">
        <v>15</v>
      </c>
      <c r="AP3" s="12"/>
      <c r="AQ3" s="12"/>
    </row>
    <row r="4" spans="1:43" ht="12.75">
      <c r="A4" s="10" t="s">
        <v>20</v>
      </c>
      <c r="B4" s="11">
        <v>-8.41</v>
      </c>
      <c r="C4" s="11">
        <f t="shared" si="0"/>
        <v>-47.98042452365771</v>
      </c>
      <c r="D4" s="3">
        <f t="shared" si="1"/>
        <v>3.890451449942801E-09</v>
      </c>
      <c r="E4" s="12"/>
      <c r="F4" s="13" t="s">
        <v>16</v>
      </c>
      <c r="G4" s="3" t="s">
        <v>17</v>
      </c>
      <c r="L4" s="17" t="s">
        <v>21</v>
      </c>
      <c r="M4" s="2" t="s">
        <v>22</v>
      </c>
      <c r="N4" s="6" t="s">
        <v>20</v>
      </c>
      <c r="O4" s="15"/>
      <c r="Q4" s="1" t="s">
        <v>20</v>
      </c>
      <c r="R4" s="15"/>
      <c r="T4" s="1" t="s">
        <v>20</v>
      </c>
      <c r="W4" s="1" t="s">
        <v>20</v>
      </c>
      <c r="X4" s="15"/>
      <c r="Z4" s="1" t="s">
        <v>20</v>
      </c>
      <c r="AA4" s="15">
        <f>AB4*1000/(LN(10)*8.3145*298)</f>
        <v>-8.397656002425128</v>
      </c>
      <c r="AB4" s="18">
        <v>-47.91</v>
      </c>
      <c r="AC4" s="1" t="s">
        <v>20</v>
      </c>
      <c r="AD4" s="9"/>
      <c r="AE4" s="9"/>
      <c r="AF4" s="10" t="s">
        <v>20</v>
      </c>
      <c r="AG4" s="11">
        <v>-8.41</v>
      </c>
      <c r="AH4" s="9">
        <f>LN(10)*8.3145*298*AG4/1000</f>
        <v>-47.98042452365771</v>
      </c>
      <c r="AI4" s="1" t="s">
        <v>20</v>
      </c>
      <c r="AJ4" s="9"/>
      <c r="AK4" s="9"/>
      <c r="AL4" s="1" t="s">
        <v>20</v>
      </c>
      <c r="AM4" s="9"/>
      <c r="AN4" s="9"/>
      <c r="AO4" s="19" t="s">
        <v>20</v>
      </c>
      <c r="AP4" s="9"/>
      <c r="AQ4" s="9"/>
    </row>
    <row r="5" spans="1:43" ht="12.75">
      <c r="A5" s="10" t="s">
        <v>23</v>
      </c>
      <c r="B5" s="11">
        <v>-7.03</v>
      </c>
      <c r="C5" s="11">
        <f t="shared" si="0"/>
        <v>-40.10729897756405</v>
      </c>
      <c r="D5" s="3">
        <f t="shared" si="1"/>
        <v>9.332543007969907E-08</v>
      </c>
      <c r="E5" s="12"/>
      <c r="F5" s="13" t="s">
        <v>16</v>
      </c>
      <c r="G5" s="3" t="s">
        <v>17</v>
      </c>
      <c r="I5" s="20" t="s">
        <v>405</v>
      </c>
      <c r="J5" s="3" t="s">
        <v>17</v>
      </c>
      <c r="L5" s="21" t="s">
        <v>24</v>
      </c>
      <c r="M5" s="2" t="s">
        <v>25</v>
      </c>
      <c r="N5" s="6" t="s">
        <v>23</v>
      </c>
      <c r="O5" s="15">
        <f>P5*1000/(LN(10)*8.3145*298)</f>
        <v>-7.018203847570489</v>
      </c>
      <c r="P5" s="22">
        <v>-40.04</v>
      </c>
      <c r="Q5" s="1" t="s">
        <v>23</v>
      </c>
      <c r="R5" s="15">
        <f>S5*1000/(LN(10)*8.3145*298)</f>
        <v>-7.069034994318628</v>
      </c>
      <c r="S5" s="24">
        <v>-40.33</v>
      </c>
      <c r="T5" s="1" t="s">
        <v>23</v>
      </c>
      <c r="W5" s="1" t="s">
        <v>23</v>
      </c>
      <c r="X5" s="15"/>
      <c r="Z5" s="1" t="s">
        <v>23</v>
      </c>
      <c r="AA5" s="15">
        <f>AB5*1000/(LN(10)*8.3145*298)</f>
        <v>-7.018203847570489</v>
      </c>
      <c r="AB5" s="18">
        <v>-40.04</v>
      </c>
      <c r="AC5" s="1" t="s">
        <v>23</v>
      </c>
      <c r="AD5" s="9"/>
      <c r="AE5" s="9"/>
      <c r="AF5" s="6" t="s">
        <v>23</v>
      </c>
      <c r="AG5" s="11">
        <v>-7.03</v>
      </c>
      <c r="AH5" s="9">
        <f>LN(10)*8.3145*298*AG5/1000</f>
        <v>-40.10729897756405</v>
      </c>
      <c r="AI5" s="1" t="s">
        <v>23</v>
      </c>
      <c r="AJ5" s="9"/>
      <c r="AK5" s="9"/>
      <c r="AL5" s="1" t="s">
        <v>23</v>
      </c>
      <c r="AM5" s="23">
        <v>-6.52</v>
      </c>
      <c r="AN5" s="9">
        <f>LN(10)*8.3145*298*AM5/1000</f>
        <v>-37.19766562357292</v>
      </c>
      <c r="AO5" s="19" t="s">
        <v>23</v>
      </c>
      <c r="AP5" s="9"/>
      <c r="AQ5" s="9"/>
    </row>
    <row r="6" spans="1:43" ht="12.75">
      <c r="A6" s="10" t="s">
        <v>26</v>
      </c>
      <c r="B6" s="11">
        <v>-5.43</v>
      </c>
      <c r="C6" s="11">
        <f t="shared" si="0"/>
        <v>-30.97903747484677</v>
      </c>
      <c r="D6" s="3">
        <f t="shared" si="1"/>
        <v>3.715352290971727E-06</v>
      </c>
      <c r="E6" s="12"/>
      <c r="F6" s="13" t="s">
        <v>16</v>
      </c>
      <c r="G6" s="3" t="s">
        <v>17</v>
      </c>
      <c r="L6" s="21" t="s">
        <v>24</v>
      </c>
      <c r="M6" s="2" t="s">
        <v>27</v>
      </c>
      <c r="N6" s="6" t="s">
        <v>26</v>
      </c>
      <c r="O6" s="15">
        <f>P6*1000/(LN(10)*8.3145*298)</f>
        <v>-5.419651922249739</v>
      </c>
      <c r="P6" s="22">
        <v>-30.92</v>
      </c>
      <c r="Q6" s="1" t="s">
        <v>26</v>
      </c>
      <c r="R6" s="15">
        <f>S6*1000/(LN(10)*8.3145*298)</f>
        <v>-5.419651922249739</v>
      </c>
      <c r="S6" s="24">
        <v>-30.92</v>
      </c>
      <c r="T6" s="1" t="s">
        <v>26</v>
      </c>
      <c r="W6" s="1" t="s">
        <v>26</v>
      </c>
      <c r="X6" s="15"/>
      <c r="Z6" s="1" t="s">
        <v>26</v>
      </c>
      <c r="AA6" s="15">
        <f>AB6*1000/(LN(10)*8.3145*298)</f>
        <v>-5.419651922249739</v>
      </c>
      <c r="AB6" s="18">
        <v>-30.92</v>
      </c>
      <c r="AC6" s="1" t="s">
        <v>26</v>
      </c>
      <c r="AD6" s="9"/>
      <c r="AE6" s="9"/>
      <c r="AF6" s="10" t="s">
        <v>26</v>
      </c>
      <c r="AG6" s="11">
        <v>-5.43</v>
      </c>
      <c r="AH6" s="9">
        <f>LN(10)*8.3145*298*AG6/1000</f>
        <v>-30.97903747484677</v>
      </c>
      <c r="AI6" s="1" t="s">
        <v>26</v>
      </c>
      <c r="AJ6" s="9"/>
      <c r="AK6" s="9"/>
      <c r="AL6" s="1" t="s">
        <v>26</v>
      </c>
      <c r="AM6" s="25">
        <v>-5.42</v>
      </c>
      <c r="AN6" s="9">
        <f>LN(10)*8.3145*298*AM6/1000</f>
        <v>-30.921985840454788</v>
      </c>
      <c r="AO6" s="19" t="s">
        <v>26</v>
      </c>
      <c r="AP6" s="9"/>
      <c r="AQ6" s="9"/>
    </row>
    <row r="7" spans="1:43" ht="12.75">
      <c r="A7" s="10" t="s">
        <v>28</v>
      </c>
      <c r="B7" s="11">
        <v>-8.41</v>
      </c>
      <c r="C7" s="11">
        <f t="shared" si="0"/>
        <v>-47.98042452365771</v>
      </c>
      <c r="D7" s="3">
        <f t="shared" si="1"/>
        <v>3.890451449942801E-09</v>
      </c>
      <c r="E7" s="12"/>
      <c r="F7" s="13" t="s">
        <v>16</v>
      </c>
      <c r="G7" s="3" t="s">
        <v>17</v>
      </c>
      <c r="M7" s="2" t="s">
        <v>29</v>
      </c>
      <c r="N7" s="6" t="s">
        <v>28</v>
      </c>
      <c r="O7" s="15"/>
      <c r="Q7" s="1" t="s">
        <v>28</v>
      </c>
      <c r="R7" s="15"/>
      <c r="T7" s="1" t="s">
        <v>28</v>
      </c>
      <c r="W7" s="1" t="s">
        <v>28</v>
      </c>
      <c r="X7" s="15"/>
      <c r="Z7" s="1" t="s">
        <v>28</v>
      </c>
      <c r="AA7" s="15">
        <f>AB7*1000/(LN(10)*8.3145*298)</f>
        <v>-8.397656002425128</v>
      </c>
      <c r="AB7" s="18">
        <v>-47.91</v>
      </c>
      <c r="AC7" s="1" t="s">
        <v>28</v>
      </c>
      <c r="AD7" s="9"/>
      <c r="AE7" s="9"/>
      <c r="AF7" s="10" t="s">
        <v>28</v>
      </c>
      <c r="AG7" s="11">
        <v>-8.41</v>
      </c>
      <c r="AH7" s="12">
        <f>LN(10)*8.3145*298*AG7/1000</f>
        <v>-47.98042452365771</v>
      </c>
      <c r="AI7" s="1" t="s">
        <v>28</v>
      </c>
      <c r="AJ7" s="12"/>
      <c r="AK7" s="12"/>
      <c r="AL7" s="1" t="s">
        <v>28</v>
      </c>
      <c r="AM7" s="25">
        <v>-8.4</v>
      </c>
      <c r="AN7" s="9">
        <f>LN(10)*8.3145*298*AM7/1000</f>
        <v>-47.92337288926573</v>
      </c>
      <c r="AO7" s="19" t="s">
        <v>28</v>
      </c>
      <c r="AP7" s="9"/>
      <c r="AQ7" s="9"/>
    </row>
    <row r="8" spans="1:43" ht="12.75">
      <c r="A8" s="26" t="s">
        <v>30</v>
      </c>
      <c r="B8" s="25">
        <v>-6.74</v>
      </c>
      <c r="C8" s="25">
        <f t="shared" si="0"/>
        <v>-38.45280158019654</v>
      </c>
      <c r="D8" s="3">
        <f t="shared" si="1"/>
        <v>1.819700858609981E-07</v>
      </c>
      <c r="E8" s="12"/>
      <c r="F8" s="20" t="s">
        <v>405</v>
      </c>
      <c r="G8" s="3" t="s">
        <v>17</v>
      </c>
      <c r="I8" s="27" t="s">
        <v>31</v>
      </c>
      <c r="J8" s="3" t="s">
        <v>17</v>
      </c>
      <c r="M8" s="2" t="s">
        <v>32</v>
      </c>
      <c r="N8" s="6" t="s">
        <v>30</v>
      </c>
      <c r="O8" s="15"/>
      <c r="Q8" s="1" t="s">
        <v>30</v>
      </c>
      <c r="R8" s="15"/>
      <c r="T8" s="1" t="s">
        <v>30</v>
      </c>
      <c r="W8" s="1" t="s">
        <v>30</v>
      </c>
      <c r="X8" s="28">
        <v>-7.55</v>
      </c>
      <c r="Y8" s="9">
        <f>LN(10)*8.3145*298*X8/1000</f>
        <v>-43.07398396594717</v>
      </c>
      <c r="Z8" s="1" t="s">
        <v>30</v>
      </c>
      <c r="AA8" s="15"/>
      <c r="AB8" s="15"/>
      <c r="AC8" s="1" t="s">
        <v>30</v>
      </c>
      <c r="AD8" s="9"/>
      <c r="AE8" s="9"/>
      <c r="AF8" s="1" t="s">
        <v>30</v>
      </c>
      <c r="AG8" s="9"/>
      <c r="AH8" s="9"/>
      <c r="AI8" s="1" t="s">
        <v>30</v>
      </c>
      <c r="AJ8" s="9"/>
      <c r="AK8" s="9"/>
      <c r="AL8" s="6" t="s">
        <v>30</v>
      </c>
      <c r="AM8" s="25">
        <v>-6.74</v>
      </c>
      <c r="AN8" s="9">
        <f>LN(10)*8.3145*298*AM8/1000</f>
        <v>-38.45280158019654</v>
      </c>
      <c r="AO8" s="19" t="s">
        <v>30</v>
      </c>
      <c r="AP8" s="9"/>
      <c r="AQ8" s="9"/>
    </row>
    <row r="9" spans="1:43" ht="12.75">
      <c r="A9" s="29" t="s">
        <v>33</v>
      </c>
      <c r="B9" s="18">
        <v>-4.58</v>
      </c>
      <c r="C9" s="18">
        <f t="shared" si="0"/>
        <v>-26.12964855152822</v>
      </c>
      <c r="D9" s="3">
        <f t="shared" si="1"/>
        <v>2.6302679918953804E-05</v>
      </c>
      <c r="E9" s="12"/>
      <c r="F9" s="30" t="s">
        <v>406</v>
      </c>
      <c r="G9" s="3" t="s">
        <v>17</v>
      </c>
      <c r="M9" s="2" t="s">
        <v>34</v>
      </c>
      <c r="N9" s="6" t="s">
        <v>33</v>
      </c>
      <c r="O9" s="15"/>
      <c r="Q9" s="1" t="s">
        <v>33</v>
      </c>
      <c r="R9" s="15"/>
      <c r="T9" s="1" t="s">
        <v>33</v>
      </c>
      <c r="W9" s="1" t="s">
        <v>33</v>
      </c>
      <c r="X9" s="15"/>
      <c r="Z9" s="1" t="s">
        <v>33</v>
      </c>
      <c r="AA9" s="15">
        <f>AB9*1000/(LN(10)*8.3145*298)</f>
        <v>-4.5765560054961405</v>
      </c>
      <c r="AB9" s="18">
        <v>-26.11</v>
      </c>
      <c r="AC9" s="1" t="s">
        <v>33</v>
      </c>
      <c r="AD9" s="9"/>
      <c r="AE9" s="9"/>
      <c r="AF9" s="1" t="s">
        <v>33</v>
      </c>
      <c r="AG9" s="9"/>
      <c r="AH9" s="9"/>
      <c r="AI9" s="1" t="s">
        <v>33</v>
      </c>
      <c r="AJ9" s="9"/>
      <c r="AK9" s="9"/>
      <c r="AL9" s="1" t="s">
        <v>33</v>
      </c>
      <c r="AM9" s="9"/>
      <c r="AN9" s="9"/>
      <c r="AO9" s="19" t="s">
        <v>33</v>
      </c>
      <c r="AP9" s="9"/>
      <c r="AQ9" s="9"/>
    </row>
    <row r="10" spans="1:43" ht="12.75">
      <c r="A10" s="10" t="s">
        <v>35</v>
      </c>
      <c r="B10" s="11">
        <v>-4.33</v>
      </c>
      <c r="C10" s="11">
        <f t="shared" si="0"/>
        <v>-24.70335769172864</v>
      </c>
      <c r="D10" s="3">
        <f t="shared" si="1"/>
        <v>4.677351412871976E-05</v>
      </c>
      <c r="E10" s="12"/>
      <c r="F10" s="13" t="s">
        <v>16</v>
      </c>
      <c r="G10" s="3" t="s">
        <v>17</v>
      </c>
      <c r="L10" s="14" t="s">
        <v>18</v>
      </c>
      <c r="M10" s="2" t="s">
        <v>36</v>
      </c>
      <c r="N10" s="6" t="s">
        <v>35</v>
      </c>
      <c r="O10" s="15"/>
      <c r="Q10" s="1" t="s">
        <v>35</v>
      </c>
      <c r="R10" s="15"/>
      <c r="T10" s="1" t="s">
        <v>35</v>
      </c>
      <c r="W10" s="1" t="s">
        <v>35</v>
      </c>
      <c r="X10" s="15"/>
      <c r="Z10" s="1" t="s">
        <v>35</v>
      </c>
      <c r="AA10" s="15"/>
      <c r="AB10" s="15"/>
      <c r="AC10" s="1" t="s">
        <v>35</v>
      </c>
      <c r="AD10" s="9"/>
      <c r="AE10" s="9"/>
      <c r="AF10" s="10" t="s">
        <v>35</v>
      </c>
      <c r="AG10" s="11">
        <v>-4.33</v>
      </c>
      <c r="AH10" s="12">
        <f>LN(10)*8.3145*298*AG10/1000</f>
        <v>-24.70335769172864</v>
      </c>
      <c r="AI10" s="1" t="s">
        <v>35</v>
      </c>
      <c r="AJ10" s="12"/>
      <c r="AK10" s="12"/>
      <c r="AL10" s="1" t="s">
        <v>35</v>
      </c>
      <c r="AM10" s="12"/>
      <c r="AN10" s="12"/>
      <c r="AO10" s="16" t="s">
        <v>35</v>
      </c>
      <c r="AP10" s="12"/>
      <c r="AQ10" s="12"/>
    </row>
    <row r="11" spans="1:43" ht="12.75">
      <c r="A11" s="31" t="s">
        <v>37</v>
      </c>
      <c r="B11" s="32">
        <v>-5.455931955649724</v>
      </c>
      <c r="C11" s="32">
        <f t="shared" si="0"/>
        <v>-31.12698352012649</v>
      </c>
      <c r="D11" s="3">
        <f t="shared" si="1"/>
        <v>3.4999999999999953E-06</v>
      </c>
      <c r="E11" s="12"/>
      <c r="F11" s="33" t="s">
        <v>407</v>
      </c>
      <c r="G11" s="34" t="s">
        <v>38</v>
      </c>
      <c r="L11" s="21" t="s">
        <v>24</v>
      </c>
      <c r="M11" s="2" t="s">
        <v>39</v>
      </c>
      <c r="N11" s="6" t="s">
        <v>37</v>
      </c>
      <c r="O11" s="15"/>
      <c r="Q11" s="1" t="s">
        <v>37</v>
      </c>
      <c r="R11" s="15"/>
      <c r="T11" s="1" t="s">
        <v>37</v>
      </c>
      <c r="W11" s="1" t="s">
        <v>37</v>
      </c>
      <c r="X11" s="15"/>
      <c r="Z11" s="1" t="s">
        <v>37</v>
      </c>
      <c r="AA11" s="15"/>
      <c r="AB11" s="15"/>
      <c r="AC11" s="31" t="s">
        <v>37</v>
      </c>
      <c r="AD11" s="32">
        <v>-5.455931955649724</v>
      </c>
      <c r="AE11" s="9">
        <f>LN(10)*8.3145*298*AD11/1000</f>
        <v>-31.12698352012649</v>
      </c>
      <c r="AF11" s="1" t="s">
        <v>37</v>
      </c>
      <c r="AG11" s="9"/>
      <c r="AH11" s="9"/>
      <c r="AI11" s="1" t="s">
        <v>37</v>
      </c>
      <c r="AJ11" s="9"/>
      <c r="AK11" s="9"/>
      <c r="AL11" s="1" t="s">
        <v>37</v>
      </c>
      <c r="AM11" s="9"/>
      <c r="AN11" s="9"/>
      <c r="AO11" s="19" t="s">
        <v>37</v>
      </c>
      <c r="AP11" s="9"/>
      <c r="AQ11" s="9"/>
    </row>
    <row r="12" spans="1:43" ht="12.75">
      <c r="A12" s="35" t="s">
        <v>40</v>
      </c>
      <c r="B12" s="36">
        <f>C12*1000/(LN(10)*8.3145*298)</f>
        <v>-9.657917882146203</v>
      </c>
      <c r="C12" s="36">
        <v>-55.1</v>
      </c>
      <c r="D12" s="3">
        <f t="shared" si="1"/>
        <v>2.1982754907756362E-10</v>
      </c>
      <c r="E12" s="12"/>
      <c r="F12" s="37" t="s">
        <v>408</v>
      </c>
      <c r="G12" s="3" t="s">
        <v>17</v>
      </c>
      <c r="L12" s="8"/>
      <c r="M12" s="2" t="s">
        <v>41</v>
      </c>
      <c r="N12" s="6" t="s">
        <v>40</v>
      </c>
      <c r="O12" s="15"/>
      <c r="Q12" s="35" t="s">
        <v>40</v>
      </c>
      <c r="R12" s="15">
        <f>S12*1000/(LN(10)*8.3145*298)</f>
        <v>-9.657917882146203</v>
      </c>
      <c r="S12" s="36">
        <v>-55.1</v>
      </c>
      <c r="T12" s="1" t="s">
        <v>40</v>
      </c>
      <c r="W12" s="1" t="s">
        <v>40</v>
      </c>
      <c r="X12" s="15"/>
      <c r="Z12" s="1" t="s">
        <v>40</v>
      </c>
      <c r="AA12" s="15"/>
      <c r="AB12" s="15"/>
      <c r="AC12" s="1" t="s">
        <v>40</v>
      </c>
      <c r="AD12" s="9"/>
      <c r="AE12" s="9"/>
      <c r="AF12" s="1" t="s">
        <v>40</v>
      </c>
      <c r="AG12" s="9"/>
      <c r="AH12" s="9"/>
      <c r="AI12" s="1" t="s">
        <v>40</v>
      </c>
      <c r="AJ12" s="9"/>
      <c r="AK12" s="9"/>
      <c r="AL12" s="1" t="s">
        <v>40</v>
      </c>
      <c r="AM12" s="9"/>
      <c r="AN12" s="9"/>
      <c r="AO12" s="19" t="s">
        <v>40</v>
      </c>
      <c r="AP12" s="9"/>
      <c r="AQ12" s="9"/>
    </row>
    <row r="13" spans="1:43" ht="12.75">
      <c r="A13" s="10" t="s">
        <v>42</v>
      </c>
      <c r="B13" s="11">
        <v>-5.83</v>
      </c>
      <c r="C13" s="11">
        <f aca="true" t="shared" si="2" ref="C13:C33">LN(10)*8.3145*298*B13/1000</f>
        <v>-33.26110285052609</v>
      </c>
      <c r="D13" s="3">
        <f t="shared" si="1"/>
        <v>1.4791083881682056E-06</v>
      </c>
      <c r="E13" s="12"/>
      <c r="F13" s="13" t="s">
        <v>16</v>
      </c>
      <c r="G13" s="3" t="s">
        <v>17</v>
      </c>
      <c r="L13" s="21" t="s">
        <v>24</v>
      </c>
      <c r="M13" s="2" t="s">
        <v>27</v>
      </c>
      <c r="N13" s="6" t="s">
        <v>42</v>
      </c>
      <c r="O13" s="15"/>
      <c r="Q13" s="1" t="s">
        <v>42</v>
      </c>
      <c r="R13" s="15"/>
      <c r="T13" s="1" t="s">
        <v>42</v>
      </c>
      <c r="W13" s="1" t="s">
        <v>42</v>
      </c>
      <c r="X13" s="15"/>
      <c r="Z13" s="1" t="s">
        <v>42</v>
      </c>
      <c r="AA13" s="15">
        <f>AB13*1000/(LN(10)*8.3145*298)</f>
        <v>-5.8210427017436555</v>
      </c>
      <c r="AB13" s="18">
        <v>-33.21</v>
      </c>
      <c r="AC13" s="1" t="s">
        <v>42</v>
      </c>
      <c r="AD13" s="9"/>
      <c r="AE13" s="9"/>
      <c r="AF13" s="10" t="s">
        <v>42</v>
      </c>
      <c r="AG13" s="11">
        <v>-5.83</v>
      </c>
      <c r="AH13" s="9">
        <f>LN(10)*8.3145*298*AG13/1000</f>
        <v>-33.26110285052609</v>
      </c>
      <c r="AI13" s="1" t="s">
        <v>42</v>
      </c>
      <c r="AJ13" s="9"/>
      <c r="AK13" s="9"/>
      <c r="AL13" s="1" t="s">
        <v>42</v>
      </c>
      <c r="AM13" s="25">
        <v>-5.82</v>
      </c>
      <c r="AN13" s="9">
        <f>LN(10)*8.3145*298*AM13/1000</f>
        <v>-33.20405121613411</v>
      </c>
      <c r="AO13" s="19" t="s">
        <v>42</v>
      </c>
      <c r="AP13" s="9"/>
      <c r="AQ13" s="9"/>
    </row>
    <row r="14" spans="1:43" ht="12.75">
      <c r="A14" s="10" t="s">
        <v>43</v>
      </c>
      <c r="B14" s="11">
        <v>-9.41</v>
      </c>
      <c r="C14" s="11">
        <f t="shared" si="2"/>
        <v>-53.685587962856005</v>
      </c>
      <c r="D14" s="3">
        <f t="shared" si="1"/>
        <v>3.8904514499427963E-10</v>
      </c>
      <c r="E14" s="12"/>
      <c r="F14" s="13" t="s">
        <v>16</v>
      </c>
      <c r="G14" s="3" t="s">
        <v>17</v>
      </c>
      <c r="L14" s="17" t="s">
        <v>21</v>
      </c>
      <c r="M14" s="2" t="s">
        <v>44</v>
      </c>
      <c r="N14" s="6" t="s">
        <v>43</v>
      </c>
      <c r="O14" s="15"/>
      <c r="Q14" s="1" t="s">
        <v>43</v>
      </c>
      <c r="R14" s="15"/>
      <c r="T14" s="1" t="s">
        <v>43</v>
      </c>
      <c r="W14" s="1" t="s">
        <v>43</v>
      </c>
      <c r="X14" s="15"/>
      <c r="Z14" s="1" t="s">
        <v>43</v>
      </c>
      <c r="AA14" s="15">
        <f>AB14*1000/(LN(10)*8.3145*298)</f>
        <v>-9.398503753914326</v>
      </c>
      <c r="AB14" s="18">
        <v>-53.62</v>
      </c>
      <c r="AC14" s="1" t="s">
        <v>43</v>
      </c>
      <c r="AD14" s="9"/>
      <c r="AE14" s="9"/>
      <c r="AF14" s="10" t="s">
        <v>43</v>
      </c>
      <c r="AG14" s="11">
        <v>-9.41</v>
      </c>
      <c r="AH14" s="9">
        <f>LN(10)*8.3145*298*AG14/1000</f>
        <v>-53.685587962856005</v>
      </c>
      <c r="AI14" s="1" t="s">
        <v>43</v>
      </c>
      <c r="AJ14" s="9"/>
      <c r="AK14" s="9"/>
      <c r="AL14" s="1" t="s">
        <v>43</v>
      </c>
      <c r="AM14" s="25">
        <v>-9.4</v>
      </c>
      <c r="AN14" s="9">
        <f>LN(10)*8.3145*298*AM14/1000</f>
        <v>-53.62853632846402</v>
      </c>
      <c r="AO14" s="19" t="s">
        <v>43</v>
      </c>
      <c r="AP14" s="9"/>
      <c r="AQ14" s="9"/>
    </row>
    <row r="15" spans="1:43" ht="12.75">
      <c r="A15" s="10" t="s">
        <v>45</v>
      </c>
      <c r="B15" s="11">
        <v>-7.71</v>
      </c>
      <c r="C15" s="11">
        <f t="shared" si="2"/>
        <v>-43.9868101162189</v>
      </c>
      <c r="D15" s="3">
        <f t="shared" si="1"/>
        <v>1.9498445997580434E-08</v>
      </c>
      <c r="E15" s="12"/>
      <c r="F15" s="13" t="s">
        <v>16</v>
      </c>
      <c r="G15" s="3" t="s">
        <v>17</v>
      </c>
      <c r="L15" s="17" t="s">
        <v>21</v>
      </c>
      <c r="M15" s="2" t="s">
        <v>44</v>
      </c>
      <c r="N15" s="6" t="s">
        <v>45</v>
      </c>
      <c r="O15" s="15">
        <f>P15*1000/(LN(10)*8.3145*298)</f>
        <v>-7.6982895350973</v>
      </c>
      <c r="P15" s="38">
        <v>-43.92</v>
      </c>
      <c r="Q15" s="1" t="s">
        <v>45</v>
      </c>
      <c r="R15" s="15">
        <f>S15*1000/(LN(10)*8.3145*298)</f>
        <v>-7.6982895350973</v>
      </c>
      <c r="S15" s="24">
        <v>-43.92</v>
      </c>
      <c r="T15" s="1" t="s">
        <v>45</v>
      </c>
      <c r="W15" s="1" t="s">
        <v>45</v>
      </c>
      <c r="X15" s="15"/>
      <c r="Z15" s="1" t="s">
        <v>45</v>
      </c>
      <c r="AA15" s="15">
        <f>AB15*1000/(LN(10)*8.3145*298)</f>
        <v>-7.6982895350973</v>
      </c>
      <c r="AB15" s="18">
        <v>-43.92</v>
      </c>
      <c r="AC15" s="1" t="s">
        <v>45</v>
      </c>
      <c r="AD15" s="9"/>
      <c r="AE15" s="9"/>
      <c r="AF15" s="10" t="s">
        <v>45</v>
      </c>
      <c r="AG15" s="11">
        <v>-7.71</v>
      </c>
      <c r="AH15" s="9">
        <f>LN(10)*8.3145*298*AG15/1000</f>
        <v>-43.9868101162189</v>
      </c>
      <c r="AI15" s="1" t="s">
        <v>45</v>
      </c>
      <c r="AJ15" s="9"/>
      <c r="AK15" s="9"/>
      <c r="AL15" s="1" t="s">
        <v>45</v>
      </c>
      <c r="AM15" s="9"/>
      <c r="AN15" s="9"/>
      <c r="AO15" s="19" t="s">
        <v>45</v>
      </c>
      <c r="AP15" s="9"/>
      <c r="AQ15" s="9"/>
    </row>
    <row r="16" spans="1:43" ht="12.75">
      <c r="A16" s="31" t="s">
        <v>46</v>
      </c>
      <c r="B16" s="32">
        <v>-9</v>
      </c>
      <c r="C16" s="32">
        <f t="shared" si="2"/>
        <v>-51.346470952784706</v>
      </c>
      <c r="D16" s="3">
        <f t="shared" si="1"/>
        <v>1E-09</v>
      </c>
      <c r="E16" s="12"/>
      <c r="F16" s="39" t="s">
        <v>409</v>
      </c>
      <c r="G16" s="34" t="s">
        <v>38</v>
      </c>
      <c r="L16" s="17" t="s">
        <v>21</v>
      </c>
      <c r="M16" s="2" t="s">
        <v>44</v>
      </c>
      <c r="N16" s="6" t="s">
        <v>46</v>
      </c>
      <c r="O16" s="15"/>
      <c r="Q16" s="1" t="s">
        <v>46</v>
      </c>
      <c r="R16" s="15"/>
      <c r="T16" s="1" t="s">
        <v>46</v>
      </c>
      <c r="W16" s="1" t="s">
        <v>46</v>
      </c>
      <c r="X16" s="15"/>
      <c r="Z16" s="1" t="s">
        <v>46</v>
      </c>
      <c r="AA16" s="15"/>
      <c r="AB16" s="15"/>
      <c r="AC16" s="31" t="s">
        <v>46</v>
      </c>
      <c r="AD16" s="32">
        <v>-9</v>
      </c>
      <c r="AE16" s="9">
        <f>LN(10)*8.3145*298*AD16/1000</f>
        <v>-51.346470952784706</v>
      </c>
      <c r="AF16" s="1" t="s">
        <v>46</v>
      </c>
      <c r="AG16" s="9"/>
      <c r="AH16" s="9"/>
      <c r="AI16" s="1" t="s">
        <v>46</v>
      </c>
      <c r="AJ16" s="9"/>
      <c r="AK16" s="9"/>
      <c r="AL16" s="1" t="s">
        <v>46</v>
      </c>
      <c r="AM16" s="9"/>
      <c r="AN16" s="9"/>
      <c r="AO16" s="19" t="s">
        <v>46</v>
      </c>
      <c r="AP16" s="9"/>
      <c r="AQ16" s="9"/>
    </row>
    <row r="17" spans="1:43" ht="12.75">
      <c r="A17" s="26" t="s">
        <v>47</v>
      </c>
      <c r="B17" s="25">
        <v>-8</v>
      </c>
      <c r="C17" s="25">
        <f t="shared" si="2"/>
        <v>-45.641307513586405</v>
      </c>
      <c r="D17" s="3">
        <f t="shared" si="1"/>
        <v>1E-08</v>
      </c>
      <c r="E17" s="12"/>
      <c r="F17" s="20" t="s">
        <v>405</v>
      </c>
      <c r="G17" s="3" t="s">
        <v>17</v>
      </c>
      <c r="L17" s="17" t="s">
        <v>21</v>
      </c>
      <c r="M17" s="2" t="s">
        <v>44</v>
      </c>
      <c r="N17" s="6" t="s">
        <v>47</v>
      </c>
      <c r="O17" s="15"/>
      <c r="Q17" s="1" t="s">
        <v>47</v>
      </c>
      <c r="R17" s="15"/>
      <c r="T17" s="1" t="s">
        <v>47</v>
      </c>
      <c r="W17" s="1" t="s">
        <v>47</v>
      </c>
      <c r="X17" s="15"/>
      <c r="Z17" s="1" t="s">
        <v>47</v>
      </c>
      <c r="AA17" s="15"/>
      <c r="AB17" s="15"/>
      <c r="AC17" s="1" t="s">
        <v>47</v>
      </c>
      <c r="AD17" s="9"/>
      <c r="AE17" s="9"/>
      <c r="AF17" s="1" t="s">
        <v>47</v>
      </c>
      <c r="AG17" s="9"/>
      <c r="AH17" s="9"/>
      <c r="AI17" s="1" t="s">
        <v>47</v>
      </c>
      <c r="AJ17" s="9"/>
      <c r="AK17" s="9"/>
      <c r="AL17" s="26" t="s">
        <v>47</v>
      </c>
      <c r="AM17" s="25">
        <v>-8</v>
      </c>
      <c r="AN17" s="9">
        <f>LN(10)*8.3145*298*AM17/1000</f>
        <v>-45.641307513586405</v>
      </c>
      <c r="AO17" s="19" t="s">
        <v>47</v>
      </c>
      <c r="AP17" s="9"/>
      <c r="AQ17" s="9"/>
    </row>
    <row r="18" spans="1:43" ht="12.75">
      <c r="A18" s="26" t="s">
        <v>48</v>
      </c>
      <c r="B18" s="25">
        <v>-8</v>
      </c>
      <c r="C18" s="25">
        <f t="shared" si="2"/>
        <v>-45.641307513586405</v>
      </c>
      <c r="D18" s="3">
        <f t="shared" si="1"/>
        <v>1E-08</v>
      </c>
      <c r="E18" s="12"/>
      <c r="F18" s="20" t="s">
        <v>405</v>
      </c>
      <c r="G18" s="3" t="s">
        <v>17</v>
      </c>
      <c r="L18" s="40" t="s">
        <v>49</v>
      </c>
      <c r="M18" s="2" t="s">
        <v>50</v>
      </c>
      <c r="N18" s="6" t="s">
        <v>48</v>
      </c>
      <c r="O18" s="15"/>
      <c r="Q18" s="1" t="s">
        <v>48</v>
      </c>
      <c r="R18" s="15"/>
      <c r="T18" s="1" t="s">
        <v>48</v>
      </c>
      <c r="W18" s="1" t="s">
        <v>48</v>
      </c>
      <c r="X18" s="15"/>
      <c r="Z18" s="1" t="s">
        <v>48</v>
      </c>
      <c r="AA18" s="15"/>
      <c r="AB18" s="15"/>
      <c r="AC18" s="1" t="s">
        <v>48</v>
      </c>
      <c r="AD18" s="9"/>
      <c r="AE18" s="9"/>
      <c r="AF18" s="1" t="s">
        <v>48</v>
      </c>
      <c r="AG18" s="9"/>
      <c r="AH18" s="9"/>
      <c r="AI18" s="1" t="s">
        <v>48</v>
      </c>
      <c r="AJ18" s="9"/>
      <c r="AK18" s="9"/>
      <c r="AL18" s="26" t="s">
        <v>48</v>
      </c>
      <c r="AM18" s="25">
        <v>-8</v>
      </c>
      <c r="AN18" s="9">
        <f>LN(10)*8.3145*298*AM18/1000</f>
        <v>-45.641307513586405</v>
      </c>
      <c r="AO18" s="19" t="s">
        <v>48</v>
      </c>
      <c r="AP18" s="9"/>
      <c r="AQ18" s="9"/>
    </row>
    <row r="19" spans="1:43" ht="12.75">
      <c r="A19" s="26" t="s">
        <v>51</v>
      </c>
      <c r="B19" s="25">
        <v>-9</v>
      </c>
      <c r="C19" s="25">
        <f t="shared" si="2"/>
        <v>-51.346470952784706</v>
      </c>
      <c r="D19" s="3">
        <f t="shared" si="1"/>
        <v>1E-09</v>
      </c>
      <c r="E19" s="12"/>
      <c r="F19" s="20" t="s">
        <v>405</v>
      </c>
      <c r="G19" s="3" t="s">
        <v>17</v>
      </c>
      <c r="L19" s="40" t="s">
        <v>49</v>
      </c>
      <c r="M19" s="2" t="s">
        <v>52</v>
      </c>
      <c r="N19" s="6" t="s">
        <v>51</v>
      </c>
      <c r="O19" s="15"/>
      <c r="Q19" s="1" t="s">
        <v>51</v>
      </c>
      <c r="R19" s="15"/>
      <c r="T19" s="1" t="s">
        <v>51</v>
      </c>
      <c r="W19" s="1" t="s">
        <v>51</v>
      </c>
      <c r="X19" s="15"/>
      <c r="Z19" s="1" t="s">
        <v>51</v>
      </c>
      <c r="AA19" s="15"/>
      <c r="AB19" s="15"/>
      <c r="AC19" s="1" t="s">
        <v>51</v>
      </c>
      <c r="AD19" s="9"/>
      <c r="AE19" s="9"/>
      <c r="AF19" s="1" t="s">
        <v>51</v>
      </c>
      <c r="AG19" s="9"/>
      <c r="AH19" s="9"/>
      <c r="AI19" s="1" t="s">
        <v>51</v>
      </c>
      <c r="AJ19" s="9"/>
      <c r="AK19" s="9"/>
      <c r="AL19" s="26" t="s">
        <v>51</v>
      </c>
      <c r="AM19" s="25">
        <v>-9</v>
      </c>
      <c r="AN19" s="9">
        <f>LN(10)*8.3145*298*AM19/1000</f>
        <v>-51.346470952784706</v>
      </c>
      <c r="AO19" s="19" t="s">
        <v>51</v>
      </c>
      <c r="AP19" s="9"/>
      <c r="AQ19" s="9"/>
    </row>
    <row r="20" spans="1:43" ht="12.75">
      <c r="A20" s="10" t="s">
        <v>53</v>
      </c>
      <c r="B20" s="11">
        <v>-6.87</v>
      </c>
      <c r="C20" s="11">
        <f t="shared" si="2"/>
        <v>-39.19447282729232</v>
      </c>
      <c r="D20" s="3">
        <f t="shared" si="1"/>
        <v>1.3489628825916511E-07</v>
      </c>
      <c r="E20" s="12"/>
      <c r="F20" s="13" t="s">
        <v>16</v>
      </c>
      <c r="G20" s="3" t="s">
        <v>17</v>
      </c>
      <c r="L20" s="21" t="s">
        <v>24</v>
      </c>
      <c r="M20" s="2" t="s">
        <v>54</v>
      </c>
      <c r="N20" s="6" t="s">
        <v>53</v>
      </c>
      <c r="O20" s="15"/>
      <c r="Q20" s="1" t="s">
        <v>53</v>
      </c>
      <c r="R20" s="15"/>
      <c r="T20" s="1" t="s">
        <v>53</v>
      </c>
      <c r="W20" s="1" t="s">
        <v>53</v>
      </c>
      <c r="X20" s="15"/>
      <c r="Z20" s="1" t="s">
        <v>53</v>
      </c>
      <c r="AA20" s="15">
        <f>AB20*1000/(LN(10)*8.3145*298)</f>
        <v>-6.853440820179974</v>
      </c>
      <c r="AB20" s="18">
        <v>-39.1</v>
      </c>
      <c r="AC20" s="1" t="s">
        <v>53</v>
      </c>
      <c r="AD20" s="9"/>
      <c r="AE20" s="9"/>
      <c r="AF20" s="10" t="s">
        <v>53</v>
      </c>
      <c r="AG20" s="11">
        <v>-6.87</v>
      </c>
      <c r="AH20" s="9">
        <f>LN(10)*8.3145*298*AG20/1000</f>
        <v>-39.19447282729232</v>
      </c>
      <c r="AI20" s="1" t="s">
        <v>53</v>
      </c>
      <c r="AJ20" s="9"/>
      <c r="AK20" s="9"/>
      <c r="AL20" s="1" t="s">
        <v>53</v>
      </c>
      <c r="AM20" s="25">
        <v>-6.85</v>
      </c>
      <c r="AN20" s="9">
        <f>LN(10)*8.3145*298*AM20/1000</f>
        <v>-39.08036955850835</v>
      </c>
      <c r="AO20" s="19" t="s">
        <v>53</v>
      </c>
      <c r="AP20" s="9"/>
      <c r="AQ20" s="9"/>
    </row>
    <row r="21" spans="1:43" ht="12.75">
      <c r="A21" s="10" t="s">
        <v>55</v>
      </c>
      <c r="B21" s="11">
        <v>-3.9</v>
      </c>
      <c r="C21" s="11">
        <f t="shared" si="2"/>
        <v>-22.25013741287337</v>
      </c>
      <c r="D21" s="3">
        <f t="shared" si="1"/>
        <v>0.00012589254117941672</v>
      </c>
      <c r="E21" s="12"/>
      <c r="F21" s="13" t="s">
        <v>16</v>
      </c>
      <c r="G21" s="3" t="s">
        <v>17</v>
      </c>
      <c r="L21" s="14" t="s">
        <v>18</v>
      </c>
      <c r="M21" s="2" t="s">
        <v>56</v>
      </c>
      <c r="N21" s="6" t="s">
        <v>55</v>
      </c>
      <c r="O21" s="15"/>
      <c r="Q21" s="1" t="s">
        <v>55</v>
      </c>
      <c r="R21" s="15"/>
      <c r="T21" s="1" t="s">
        <v>55</v>
      </c>
      <c r="W21" s="1" t="s">
        <v>55</v>
      </c>
      <c r="X21" s="15"/>
      <c r="Z21" s="1" t="s">
        <v>55</v>
      </c>
      <c r="AA21" s="15"/>
      <c r="AB21" s="15"/>
      <c r="AC21" s="1" t="s">
        <v>55</v>
      </c>
      <c r="AD21" s="9"/>
      <c r="AE21" s="9"/>
      <c r="AF21" s="10" t="s">
        <v>55</v>
      </c>
      <c r="AG21" s="11">
        <v>-3.9</v>
      </c>
      <c r="AH21" s="12">
        <f>LN(10)*8.3145*298*AG21/1000</f>
        <v>-22.25013741287337</v>
      </c>
      <c r="AI21" s="1" t="s">
        <v>55</v>
      </c>
      <c r="AJ21" s="12"/>
      <c r="AK21" s="12"/>
      <c r="AL21" s="1" t="s">
        <v>55</v>
      </c>
      <c r="AM21" s="12"/>
      <c r="AN21" s="12"/>
      <c r="AO21" s="16" t="s">
        <v>55</v>
      </c>
      <c r="AP21" s="12"/>
      <c r="AQ21" s="12"/>
    </row>
    <row r="22" spans="1:43" ht="12.75">
      <c r="A22" s="31" t="s">
        <v>57</v>
      </c>
      <c r="B22" s="32">
        <v>-6.698970004336019</v>
      </c>
      <c r="C22" s="32">
        <f t="shared" si="2"/>
        <v>-38.218718749023935</v>
      </c>
      <c r="D22" s="3">
        <f t="shared" si="1"/>
        <v>1.9999999999999989E-07</v>
      </c>
      <c r="E22" s="12"/>
      <c r="F22" s="39" t="s">
        <v>58</v>
      </c>
      <c r="G22" s="34" t="s">
        <v>38</v>
      </c>
      <c r="M22" s="2" t="s">
        <v>59</v>
      </c>
      <c r="N22" s="6" t="s">
        <v>57</v>
      </c>
      <c r="O22" s="15"/>
      <c r="Q22" s="1" t="s">
        <v>57</v>
      </c>
      <c r="R22" s="15"/>
      <c r="T22" s="1" t="s">
        <v>57</v>
      </c>
      <c r="W22" s="1" t="s">
        <v>57</v>
      </c>
      <c r="X22" s="15"/>
      <c r="Z22" s="1" t="s">
        <v>57</v>
      </c>
      <c r="AA22" s="15"/>
      <c r="AB22" s="15"/>
      <c r="AC22" s="31" t="s">
        <v>57</v>
      </c>
      <c r="AD22" s="32">
        <v>-6.698970004336019</v>
      </c>
      <c r="AE22" s="9">
        <f>LN(10)*8.3145*298*AD22/1000</f>
        <v>-38.218718749023935</v>
      </c>
      <c r="AF22" s="1" t="s">
        <v>57</v>
      </c>
      <c r="AG22" s="9"/>
      <c r="AH22" s="9"/>
      <c r="AI22" s="1" t="s">
        <v>57</v>
      </c>
      <c r="AJ22" s="9"/>
      <c r="AK22" s="9"/>
      <c r="AL22" s="1" t="s">
        <v>57</v>
      </c>
      <c r="AM22" s="9"/>
      <c r="AN22" s="9"/>
      <c r="AO22" s="19" t="s">
        <v>57</v>
      </c>
      <c r="AP22" s="9"/>
      <c r="AQ22" s="9"/>
    </row>
    <row r="23" spans="1:43" ht="12.75">
      <c r="A23" s="10" t="s">
        <v>60</v>
      </c>
      <c r="B23" s="11">
        <v>-9.34</v>
      </c>
      <c r="C23" s="11">
        <f t="shared" si="2"/>
        <v>-53.28622652211213</v>
      </c>
      <c r="D23" s="3">
        <f t="shared" si="1"/>
        <v>4.570881896148736E-10</v>
      </c>
      <c r="E23" s="12"/>
      <c r="F23" s="13" t="s">
        <v>16</v>
      </c>
      <c r="G23" s="3" t="s">
        <v>17</v>
      </c>
      <c r="L23" s="14" t="s">
        <v>18</v>
      </c>
      <c r="M23" s="2" t="s">
        <v>61</v>
      </c>
      <c r="N23" s="6" t="s">
        <v>60</v>
      </c>
      <c r="O23" s="15"/>
      <c r="Q23" s="1" t="s">
        <v>60</v>
      </c>
      <c r="R23" s="15"/>
      <c r="T23" s="1" t="s">
        <v>60</v>
      </c>
      <c r="W23" s="1" t="s">
        <v>60</v>
      </c>
      <c r="X23" s="15"/>
      <c r="Z23" s="1" t="s">
        <v>60</v>
      </c>
      <c r="AA23" s="15"/>
      <c r="AB23" s="15"/>
      <c r="AC23" s="1" t="s">
        <v>60</v>
      </c>
      <c r="AD23" s="9"/>
      <c r="AE23" s="9"/>
      <c r="AF23" s="10" t="s">
        <v>60</v>
      </c>
      <c r="AG23" s="11">
        <v>-9.34</v>
      </c>
      <c r="AH23" s="12">
        <f aca="true" t="shared" si="3" ref="AH23:AH33">LN(10)*8.3145*298*AG23/1000</f>
        <v>-53.28622652211213</v>
      </c>
      <c r="AI23" s="1" t="s">
        <v>60</v>
      </c>
      <c r="AJ23" s="12"/>
      <c r="AK23" s="12"/>
      <c r="AL23" s="1" t="s">
        <v>60</v>
      </c>
      <c r="AM23" s="12"/>
      <c r="AN23" s="12"/>
      <c r="AO23" s="16" t="s">
        <v>60</v>
      </c>
      <c r="AP23" s="12"/>
      <c r="AQ23" s="12"/>
    </row>
    <row r="24" spans="1:43" ht="12.75">
      <c r="A24" s="10" t="s">
        <v>62</v>
      </c>
      <c r="B24" s="11">
        <v>-9.89</v>
      </c>
      <c r="C24" s="11">
        <f t="shared" si="2"/>
        <v>-56.4240664136712</v>
      </c>
      <c r="D24" s="3">
        <f t="shared" si="1"/>
        <v>1.2882495516931275E-10</v>
      </c>
      <c r="E24" s="12"/>
      <c r="F24" s="13" t="s">
        <v>16</v>
      </c>
      <c r="G24" s="3" t="s">
        <v>17</v>
      </c>
      <c r="L24" s="14" t="s">
        <v>18</v>
      </c>
      <c r="M24" s="2" t="s">
        <v>61</v>
      </c>
      <c r="N24" s="6" t="s">
        <v>62</v>
      </c>
      <c r="O24" s="15"/>
      <c r="Q24" s="1" t="s">
        <v>62</v>
      </c>
      <c r="R24" s="15"/>
      <c r="T24" s="1" t="s">
        <v>62</v>
      </c>
      <c r="W24" s="1" t="s">
        <v>62</v>
      </c>
      <c r="X24" s="15"/>
      <c r="Z24" s="1" t="s">
        <v>62</v>
      </c>
      <c r="AA24" s="15"/>
      <c r="AB24" s="15"/>
      <c r="AC24" s="1" t="s">
        <v>62</v>
      </c>
      <c r="AD24" s="9"/>
      <c r="AE24" s="9"/>
      <c r="AF24" s="10" t="s">
        <v>62</v>
      </c>
      <c r="AG24" s="11">
        <v>-9.89</v>
      </c>
      <c r="AH24" s="12">
        <f t="shared" si="3"/>
        <v>-56.4240664136712</v>
      </c>
      <c r="AI24" s="1" t="s">
        <v>62</v>
      </c>
      <c r="AJ24" s="12"/>
      <c r="AK24" s="12"/>
      <c r="AL24" s="1" t="s">
        <v>62</v>
      </c>
      <c r="AM24" s="12"/>
      <c r="AN24" s="12"/>
      <c r="AO24" s="16" t="s">
        <v>62</v>
      </c>
      <c r="AP24" s="12"/>
      <c r="AQ24" s="12"/>
    </row>
    <row r="25" spans="1:43" ht="12.75">
      <c r="A25" s="10" t="s">
        <v>63</v>
      </c>
      <c r="B25" s="11">
        <v>-9.31</v>
      </c>
      <c r="C25" s="11">
        <f t="shared" si="2"/>
        <v>-53.115071618936184</v>
      </c>
      <c r="D25" s="3">
        <f t="shared" si="1"/>
        <v>4.897788193684446E-10</v>
      </c>
      <c r="E25" s="12"/>
      <c r="F25" s="13" t="s">
        <v>16</v>
      </c>
      <c r="G25" s="3" t="s">
        <v>17</v>
      </c>
      <c r="L25" s="14" t="s">
        <v>18</v>
      </c>
      <c r="M25" s="2" t="s">
        <v>61</v>
      </c>
      <c r="N25" s="6" t="s">
        <v>63</v>
      </c>
      <c r="O25" s="15"/>
      <c r="Q25" s="1" t="s">
        <v>63</v>
      </c>
      <c r="R25" s="15"/>
      <c r="T25" s="1" t="s">
        <v>63</v>
      </c>
      <c r="W25" s="1" t="s">
        <v>63</v>
      </c>
      <c r="X25" s="15"/>
      <c r="Z25" s="1" t="s">
        <v>63</v>
      </c>
      <c r="AA25" s="15"/>
      <c r="AB25" s="15"/>
      <c r="AC25" s="1" t="s">
        <v>63</v>
      </c>
      <c r="AD25" s="9"/>
      <c r="AE25" s="9"/>
      <c r="AF25" s="10" t="s">
        <v>63</v>
      </c>
      <c r="AG25" s="11">
        <v>-9.31</v>
      </c>
      <c r="AH25" s="12">
        <f t="shared" si="3"/>
        <v>-53.115071618936184</v>
      </c>
      <c r="AI25" s="1" t="s">
        <v>63</v>
      </c>
      <c r="AJ25" s="12"/>
      <c r="AK25" s="12"/>
      <c r="AL25" s="1" t="s">
        <v>63</v>
      </c>
      <c r="AM25" s="12"/>
      <c r="AN25" s="12"/>
      <c r="AO25" s="16" t="s">
        <v>63</v>
      </c>
      <c r="AP25" s="12"/>
      <c r="AQ25" s="12"/>
    </row>
    <row r="26" spans="1:43" ht="12.75">
      <c r="A26" s="10" t="s">
        <v>64</v>
      </c>
      <c r="B26" s="11">
        <v>-10</v>
      </c>
      <c r="C26" s="11">
        <f t="shared" si="2"/>
        <v>-57.05163439198301</v>
      </c>
      <c r="D26" s="3">
        <f t="shared" si="1"/>
        <v>1E-10</v>
      </c>
      <c r="E26" s="12"/>
      <c r="F26" s="13" t="s">
        <v>16</v>
      </c>
      <c r="G26" s="3" t="s">
        <v>17</v>
      </c>
      <c r="L26" s="14" t="s">
        <v>18</v>
      </c>
      <c r="M26" s="2" t="s">
        <v>61</v>
      </c>
      <c r="N26" s="6" t="s">
        <v>64</v>
      </c>
      <c r="O26" s="15"/>
      <c r="Q26" s="1" t="s">
        <v>64</v>
      </c>
      <c r="R26" s="15"/>
      <c r="T26" s="1" t="s">
        <v>64</v>
      </c>
      <c r="W26" s="1" t="s">
        <v>64</v>
      </c>
      <c r="X26" s="15"/>
      <c r="Z26" s="1" t="s">
        <v>64</v>
      </c>
      <c r="AA26" s="15"/>
      <c r="AB26" s="15"/>
      <c r="AC26" s="1" t="s">
        <v>64</v>
      </c>
      <c r="AD26" s="9"/>
      <c r="AE26" s="9"/>
      <c r="AF26" s="10" t="s">
        <v>64</v>
      </c>
      <c r="AG26" s="11">
        <v>-10</v>
      </c>
      <c r="AH26" s="12">
        <f t="shared" si="3"/>
        <v>-57.05163439198301</v>
      </c>
      <c r="AI26" s="1" t="s">
        <v>64</v>
      </c>
      <c r="AJ26" s="12"/>
      <c r="AK26" s="12"/>
      <c r="AL26" s="1" t="s">
        <v>64</v>
      </c>
      <c r="AM26" s="12"/>
      <c r="AN26" s="12"/>
      <c r="AO26" s="16" t="s">
        <v>64</v>
      </c>
      <c r="AP26" s="12"/>
      <c r="AQ26" s="12"/>
    </row>
    <row r="27" spans="1:43" ht="12.75">
      <c r="A27" s="10" t="s">
        <v>65</v>
      </c>
      <c r="B27" s="11">
        <v>-10</v>
      </c>
      <c r="C27" s="11">
        <f t="shared" si="2"/>
        <v>-57.05163439198301</v>
      </c>
      <c r="D27" s="3">
        <f t="shared" si="1"/>
        <v>1E-10</v>
      </c>
      <c r="E27" s="12"/>
      <c r="F27" s="13" t="s">
        <v>16</v>
      </c>
      <c r="G27" s="3" t="s">
        <v>17</v>
      </c>
      <c r="L27" s="14" t="s">
        <v>18</v>
      </c>
      <c r="M27" s="2" t="s">
        <v>61</v>
      </c>
      <c r="N27" s="6" t="s">
        <v>65</v>
      </c>
      <c r="O27" s="15"/>
      <c r="Q27" s="1" t="s">
        <v>65</v>
      </c>
      <c r="R27" s="15"/>
      <c r="T27" s="1" t="s">
        <v>65</v>
      </c>
      <c r="W27" s="1" t="s">
        <v>65</v>
      </c>
      <c r="X27" s="15"/>
      <c r="Z27" s="1" t="s">
        <v>65</v>
      </c>
      <c r="AA27" s="15"/>
      <c r="AB27" s="15"/>
      <c r="AC27" s="1" t="s">
        <v>65</v>
      </c>
      <c r="AD27" s="9"/>
      <c r="AE27" s="9"/>
      <c r="AF27" s="10" t="s">
        <v>65</v>
      </c>
      <c r="AG27" s="11">
        <v>-10</v>
      </c>
      <c r="AH27" s="12">
        <f t="shared" si="3"/>
        <v>-57.05163439198301</v>
      </c>
      <c r="AI27" s="1" t="s">
        <v>65</v>
      </c>
      <c r="AJ27" s="12"/>
      <c r="AK27" s="12"/>
      <c r="AL27" s="1" t="s">
        <v>65</v>
      </c>
      <c r="AM27" s="12"/>
      <c r="AN27" s="12"/>
      <c r="AO27" s="16" t="s">
        <v>65</v>
      </c>
      <c r="AP27" s="12"/>
      <c r="AQ27" s="12"/>
    </row>
    <row r="28" spans="1:43" ht="12.75">
      <c r="A28" s="10" t="s">
        <v>66</v>
      </c>
      <c r="B28" s="11">
        <v>-9.49</v>
      </c>
      <c r="C28" s="11">
        <f t="shared" si="2"/>
        <v>-54.142001037991875</v>
      </c>
      <c r="D28" s="3">
        <f t="shared" si="1"/>
        <v>3.235936569296277E-10</v>
      </c>
      <c r="E28" s="12"/>
      <c r="F28" s="13" t="s">
        <v>16</v>
      </c>
      <c r="G28" s="3" t="s">
        <v>17</v>
      </c>
      <c r="L28" s="14" t="s">
        <v>18</v>
      </c>
      <c r="M28" s="2" t="s">
        <v>61</v>
      </c>
      <c r="N28" s="6" t="s">
        <v>66</v>
      </c>
      <c r="O28" s="15"/>
      <c r="Q28" s="1" t="s">
        <v>66</v>
      </c>
      <c r="R28" s="15"/>
      <c r="T28" s="1" t="s">
        <v>66</v>
      </c>
      <c r="W28" s="1" t="s">
        <v>66</v>
      </c>
      <c r="X28" s="15"/>
      <c r="Z28" s="1" t="s">
        <v>66</v>
      </c>
      <c r="AA28" s="15"/>
      <c r="AB28" s="15"/>
      <c r="AC28" s="1" t="s">
        <v>66</v>
      </c>
      <c r="AD28" s="9"/>
      <c r="AE28" s="9"/>
      <c r="AF28" s="10" t="s">
        <v>66</v>
      </c>
      <c r="AG28" s="11">
        <v>-9.49</v>
      </c>
      <c r="AH28" s="12">
        <f t="shared" si="3"/>
        <v>-54.142001037991875</v>
      </c>
      <c r="AI28" s="1" t="s">
        <v>66</v>
      </c>
      <c r="AJ28" s="12"/>
      <c r="AK28" s="12"/>
      <c r="AL28" s="1" t="s">
        <v>66</v>
      </c>
      <c r="AM28" s="12"/>
      <c r="AN28" s="12"/>
      <c r="AO28" s="16" t="s">
        <v>66</v>
      </c>
      <c r="AP28" s="12"/>
      <c r="AQ28" s="12"/>
    </row>
    <row r="29" spans="1:43" ht="12.75">
      <c r="A29" s="10" t="s">
        <v>67</v>
      </c>
      <c r="B29" s="11">
        <v>-9.8</v>
      </c>
      <c r="C29" s="11">
        <f t="shared" si="2"/>
        <v>-55.91060170414335</v>
      </c>
      <c r="D29" s="3">
        <f t="shared" si="1"/>
        <v>1.5848931924611098E-10</v>
      </c>
      <c r="E29" s="12"/>
      <c r="F29" s="13" t="s">
        <v>16</v>
      </c>
      <c r="G29" s="3" t="s">
        <v>17</v>
      </c>
      <c r="L29" s="14" t="s">
        <v>18</v>
      </c>
      <c r="M29" s="2" t="s">
        <v>61</v>
      </c>
      <c r="N29" s="6" t="s">
        <v>67</v>
      </c>
      <c r="O29" s="15"/>
      <c r="Q29" s="1" t="s">
        <v>67</v>
      </c>
      <c r="R29" s="15"/>
      <c r="T29" s="1" t="s">
        <v>67</v>
      </c>
      <c r="W29" s="1" t="s">
        <v>67</v>
      </c>
      <c r="X29" s="15"/>
      <c r="Z29" s="1" t="s">
        <v>67</v>
      </c>
      <c r="AA29" s="15"/>
      <c r="AB29" s="15"/>
      <c r="AC29" s="1" t="s">
        <v>67</v>
      </c>
      <c r="AD29" s="9"/>
      <c r="AE29" s="9"/>
      <c r="AF29" s="10" t="s">
        <v>67</v>
      </c>
      <c r="AG29" s="11">
        <v>-9.8</v>
      </c>
      <c r="AH29" s="12">
        <f t="shared" si="3"/>
        <v>-55.91060170414335</v>
      </c>
      <c r="AI29" s="1" t="s">
        <v>67</v>
      </c>
      <c r="AJ29" s="12"/>
      <c r="AK29" s="12"/>
      <c r="AL29" s="1" t="s">
        <v>67</v>
      </c>
      <c r="AM29" s="12"/>
      <c r="AN29" s="12"/>
      <c r="AO29" s="16" t="s">
        <v>67</v>
      </c>
      <c r="AP29" s="12"/>
      <c r="AQ29" s="12"/>
    </row>
    <row r="30" spans="1:43" ht="12.75">
      <c r="A30" s="10" t="s">
        <v>68</v>
      </c>
      <c r="B30" s="11">
        <v>-9.7</v>
      </c>
      <c r="C30" s="11">
        <f t="shared" si="2"/>
        <v>-55.34008536022351</v>
      </c>
      <c r="D30" s="3">
        <f t="shared" si="1"/>
        <v>1.9952623149688802E-10</v>
      </c>
      <c r="E30" s="12"/>
      <c r="F30" s="13" t="s">
        <v>16</v>
      </c>
      <c r="G30" s="3" t="s">
        <v>17</v>
      </c>
      <c r="L30" s="14" t="s">
        <v>18</v>
      </c>
      <c r="M30" s="2" t="s">
        <v>61</v>
      </c>
      <c r="N30" s="6" t="s">
        <v>68</v>
      </c>
      <c r="O30" s="15"/>
      <c r="Q30" s="1" t="s">
        <v>68</v>
      </c>
      <c r="R30" s="15"/>
      <c r="T30" s="1" t="s">
        <v>68</v>
      </c>
      <c r="W30" s="1" t="s">
        <v>68</v>
      </c>
      <c r="X30" s="15"/>
      <c r="Z30" s="1" t="s">
        <v>68</v>
      </c>
      <c r="AA30" s="15"/>
      <c r="AB30" s="15"/>
      <c r="AC30" s="1" t="s">
        <v>68</v>
      </c>
      <c r="AD30" s="9"/>
      <c r="AE30" s="9"/>
      <c r="AF30" s="10" t="s">
        <v>68</v>
      </c>
      <c r="AG30" s="11">
        <v>-9.7</v>
      </c>
      <c r="AH30" s="12">
        <f t="shared" si="3"/>
        <v>-55.34008536022351</v>
      </c>
      <c r="AI30" s="1" t="s">
        <v>68</v>
      </c>
      <c r="AJ30" s="12"/>
      <c r="AK30" s="12"/>
      <c r="AL30" s="1" t="s">
        <v>68</v>
      </c>
      <c r="AM30" s="12"/>
      <c r="AN30" s="12"/>
      <c r="AO30" s="16" t="s">
        <v>68</v>
      </c>
      <c r="AP30" s="12"/>
      <c r="AQ30" s="12"/>
    </row>
    <row r="31" spans="1:43" ht="12.75">
      <c r="A31" s="10" t="s">
        <v>69</v>
      </c>
      <c r="B31" s="11">
        <v>-8.77</v>
      </c>
      <c r="C31" s="11">
        <f t="shared" si="2"/>
        <v>-50.03428336176909</v>
      </c>
      <c r="D31" s="3">
        <f t="shared" si="1"/>
        <v>1.6982436524617417E-09</v>
      </c>
      <c r="E31" s="12"/>
      <c r="F31" s="13" t="s">
        <v>16</v>
      </c>
      <c r="G31" s="3" t="s">
        <v>17</v>
      </c>
      <c r="L31" s="14" t="s">
        <v>18</v>
      </c>
      <c r="M31" s="2" t="s">
        <v>61</v>
      </c>
      <c r="N31" s="6" t="s">
        <v>69</v>
      </c>
      <c r="O31" s="15"/>
      <c r="Q31" s="1" t="s">
        <v>69</v>
      </c>
      <c r="R31" s="15"/>
      <c r="T31" s="1" t="s">
        <v>69</v>
      </c>
      <c r="W31" s="1" t="s">
        <v>69</v>
      </c>
      <c r="X31" s="15"/>
      <c r="Z31" s="1" t="s">
        <v>69</v>
      </c>
      <c r="AA31" s="15"/>
      <c r="AB31" s="15"/>
      <c r="AC31" s="1" t="s">
        <v>69</v>
      </c>
      <c r="AD31" s="9"/>
      <c r="AE31" s="9"/>
      <c r="AF31" s="10" t="s">
        <v>69</v>
      </c>
      <c r="AG31" s="11">
        <v>-8.77</v>
      </c>
      <c r="AH31" s="12">
        <f t="shared" si="3"/>
        <v>-50.03428336176909</v>
      </c>
      <c r="AI31" s="1" t="s">
        <v>69</v>
      </c>
      <c r="AJ31" s="12"/>
      <c r="AK31" s="12"/>
      <c r="AL31" s="1" t="s">
        <v>69</v>
      </c>
      <c r="AM31" s="12"/>
      <c r="AN31" s="12"/>
      <c r="AO31" s="16" t="s">
        <v>69</v>
      </c>
      <c r="AP31" s="12"/>
      <c r="AQ31" s="12"/>
    </row>
    <row r="32" spans="1:43" ht="12.75">
      <c r="A32" s="26" t="s">
        <v>70</v>
      </c>
      <c r="B32" s="25">
        <v>-1.82</v>
      </c>
      <c r="C32" s="25">
        <f t="shared" si="2"/>
        <v>-10.383397459340907</v>
      </c>
      <c r="D32" s="3">
        <f t="shared" si="1"/>
        <v>0.015135612484362076</v>
      </c>
      <c r="E32" s="12"/>
      <c r="F32" s="20" t="s">
        <v>405</v>
      </c>
      <c r="G32" s="3" t="s">
        <v>17</v>
      </c>
      <c r="L32" s="40" t="s">
        <v>49</v>
      </c>
      <c r="M32" s="2" t="s">
        <v>71</v>
      </c>
      <c r="N32" s="6" t="s">
        <v>70</v>
      </c>
      <c r="O32" s="15"/>
      <c r="Q32" s="1" t="s">
        <v>70</v>
      </c>
      <c r="R32" s="15"/>
      <c r="T32" s="1" t="s">
        <v>70</v>
      </c>
      <c r="W32" s="1" t="s">
        <v>70</v>
      </c>
      <c r="X32" s="15"/>
      <c r="Z32" s="1" t="s">
        <v>70</v>
      </c>
      <c r="AA32" s="15"/>
      <c r="AB32" s="15"/>
      <c r="AC32" s="1" t="s">
        <v>70</v>
      </c>
      <c r="AD32" s="9"/>
      <c r="AE32" s="9"/>
      <c r="AF32" s="10" t="s">
        <v>70</v>
      </c>
      <c r="AG32" s="11">
        <v>-1.83</v>
      </c>
      <c r="AH32" s="9">
        <f t="shared" si="3"/>
        <v>-10.44044909373289</v>
      </c>
      <c r="AI32" s="1" t="s">
        <v>70</v>
      </c>
      <c r="AJ32" s="9"/>
      <c r="AK32" s="9"/>
      <c r="AL32" s="26" t="s">
        <v>70</v>
      </c>
      <c r="AM32" s="25">
        <v>-1.82</v>
      </c>
      <c r="AN32" s="9">
        <f>LN(10)*8.3145*298*AM32/1000</f>
        <v>-10.383397459340907</v>
      </c>
      <c r="AO32" s="19" t="s">
        <v>70</v>
      </c>
      <c r="AP32" s="9"/>
      <c r="AQ32" s="9"/>
    </row>
    <row r="33" spans="1:43" ht="12.75">
      <c r="A33" s="10" t="s">
        <v>72</v>
      </c>
      <c r="B33" s="11">
        <v>-6.35</v>
      </c>
      <c r="C33" s="11">
        <f t="shared" si="2"/>
        <v>-36.22778783890921</v>
      </c>
      <c r="D33" s="3">
        <f t="shared" si="1"/>
        <v>4.466835921509633E-07</v>
      </c>
      <c r="E33" s="12"/>
      <c r="F33" s="13" t="s">
        <v>16</v>
      </c>
      <c r="G33" s="3" t="s">
        <v>17</v>
      </c>
      <c r="L33" s="41" t="s">
        <v>73</v>
      </c>
      <c r="M33" s="2" t="s">
        <v>74</v>
      </c>
      <c r="N33" s="6" t="s">
        <v>72</v>
      </c>
      <c r="O33" s="15">
        <f>P33*1000/(LN(10)*8.3145*298)</f>
        <v>-6.346882150862323</v>
      </c>
      <c r="P33" s="22">
        <v>-36.21</v>
      </c>
      <c r="Q33" s="1" t="s">
        <v>72</v>
      </c>
      <c r="R33" s="15">
        <f>S33*1000/(LN(10)*8.3145*298)</f>
        <v>-6.346882150862323</v>
      </c>
      <c r="S33" s="24">
        <v>-36.21</v>
      </c>
      <c r="T33" s="1" t="s">
        <v>72</v>
      </c>
      <c r="W33" s="1" t="s">
        <v>72</v>
      </c>
      <c r="X33" s="47">
        <v>-6.3</v>
      </c>
      <c r="Y33" s="9">
        <f>LN(10)*8.3145*298*X33/1000</f>
        <v>-35.9425296669493</v>
      </c>
      <c r="Z33" s="1" t="s">
        <v>72</v>
      </c>
      <c r="AA33" s="15">
        <f>AB33*1000/(LN(10)*8.3145*298)</f>
        <v>-6.346882150862323</v>
      </c>
      <c r="AB33" s="18">
        <v>-36.21</v>
      </c>
      <c r="AC33" s="1" t="s">
        <v>72</v>
      </c>
      <c r="AD33" s="9"/>
      <c r="AE33" s="9"/>
      <c r="AF33" s="10" t="s">
        <v>72</v>
      </c>
      <c r="AG33" s="11">
        <v>-6.35</v>
      </c>
      <c r="AH33" s="12">
        <f t="shared" si="3"/>
        <v>-36.22778783890921</v>
      </c>
      <c r="AI33" s="1" t="s">
        <v>72</v>
      </c>
      <c r="AJ33" s="12"/>
      <c r="AK33" s="12"/>
      <c r="AL33" s="6" t="s">
        <v>72</v>
      </c>
      <c r="AM33" s="25">
        <v>-6.35</v>
      </c>
      <c r="AN33" s="9">
        <f>LN(10)*8.3145*298*AM33/1000</f>
        <v>-36.22778783890921</v>
      </c>
      <c r="AO33" s="19" t="s">
        <v>72</v>
      </c>
      <c r="AP33" s="9"/>
      <c r="AQ33" s="9"/>
    </row>
    <row r="34" spans="1:43" ht="12.75">
      <c r="A34" s="42" t="s">
        <v>75</v>
      </c>
      <c r="B34" s="43">
        <f>C34*1000/(LN(10)*8.3145*298)</f>
        <v>-10.560538824540034</v>
      </c>
      <c r="C34" s="43">
        <f>-14.4*4.184</f>
        <v>-60.2496</v>
      </c>
      <c r="D34" s="3">
        <f t="shared" si="1"/>
        <v>2.7508136800380785E-11</v>
      </c>
      <c r="E34" s="12"/>
      <c r="F34" s="44" t="s">
        <v>410</v>
      </c>
      <c r="G34" s="3" t="s">
        <v>17</v>
      </c>
      <c r="L34" s="40" t="s">
        <v>49</v>
      </c>
      <c r="M34" s="2" t="s">
        <v>76</v>
      </c>
      <c r="N34" s="6" t="s">
        <v>75</v>
      </c>
      <c r="O34" s="15"/>
      <c r="Q34" s="1" t="s">
        <v>75</v>
      </c>
      <c r="R34" s="15"/>
      <c r="T34" s="1" t="s">
        <v>75</v>
      </c>
      <c r="W34" s="1" t="s">
        <v>75</v>
      </c>
      <c r="X34" s="15"/>
      <c r="Z34" s="1" t="s">
        <v>75</v>
      </c>
      <c r="AA34" s="15"/>
      <c r="AB34" s="15"/>
      <c r="AC34" s="1" t="s">
        <v>75</v>
      </c>
      <c r="AD34" s="9"/>
      <c r="AE34" s="9"/>
      <c r="AF34" s="1" t="s">
        <v>75</v>
      </c>
      <c r="AG34" s="9"/>
      <c r="AH34" s="9"/>
      <c r="AI34" s="1" t="s">
        <v>75</v>
      </c>
      <c r="AJ34" s="9"/>
      <c r="AK34" s="9"/>
      <c r="AL34" s="1" t="s">
        <v>75</v>
      </c>
      <c r="AM34" s="9"/>
      <c r="AN34" s="9"/>
      <c r="AO34" s="42" t="s">
        <v>75</v>
      </c>
      <c r="AP34" s="15">
        <f>AQ34*1000/(LN(10)*8.3145*298)</f>
        <v>-10.560538824540034</v>
      </c>
      <c r="AQ34" s="43">
        <f>-14.4*4.184</f>
        <v>-60.2496</v>
      </c>
    </row>
    <row r="35" spans="1:43" ht="12.75">
      <c r="A35" s="10" t="s">
        <v>77</v>
      </c>
      <c r="B35" s="11">
        <v>-9.43</v>
      </c>
      <c r="C35" s="11">
        <f aca="true" t="shared" si="4" ref="C35:C55">LN(10)*8.3145*298*B35/1000</f>
        <v>-53.799691231639976</v>
      </c>
      <c r="D35" s="3">
        <f t="shared" si="1"/>
        <v>3.715352290971717E-10</v>
      </c>
      <c r="E35" s="12"/>
      <c r="F35" s="13" t="s">
        <v>16</v>
      </c>
      <c r="G35" s="3" t="s">
        <v>17</v>
      </c>
      <c r="L35" s="14" t="s">
        <v>18</v>
      </c>
      <c r="M35" s="2" t="s">
        <v>78</v>
      </c>
      <c r="N35" s="6" t="s">
        <v>77</v>
      </c>
      <c r="O35" s="9"/>
      <c r="P35" s="2"/>
      <c r="Q35" s="1" t="s">
        <v>77</v>
      </c>
      <c r="R35" s="9"/>
      <c r="T35" s="1" t="s">
        <v>77</v>
      </c>
      <c r="W35" s="1" t="s">
        <v>77</v>
      </c>
      <c r="X35" s="15"/>
      <c r="Z35" s="1" t="s">
        <v>77</v>
      </c>
      <c r="AA35" s="15"/>
      <c r="AB35" s="15"/>
      <c r="AC35" s="1" t="s">
        <v>77</v>
      </c>
      <c r="AD35" s="9"/>
      <c r="AE35" s="9"/>
      <c r="AF35" s="10" t="s">
        <v>77</v>
      </c>
      <c r="AG35" s="11">
        <v>-9.43</v>
      </c>
      <c r="AH35" s="12">
        <f>LN(10)*8.3145*298*AG35/1000</f>
        <v>-53.799691231639976</v>
      </c>
      <c r="AI35" s="1" t="s">
        <v>77</v>
      </c>
      <c r="AJ35" s="12"/>
      <c r="AK35" s="12"/>
      <c r="AL35" s="1" t="s">
        <v>77</v>
      </c>
      <c r="AM35" s="12"/>
      <c r="AN35" s="12"/>
      <c r="AO35" s="16" t="s">
        <v>77</v>
      </c>
      <c r="AP35" s="12"/>
      <c r="AQ35" s="12"/>
    </row>
    <row r="36" spans="1:43" ht="12.75">
      <c r="A36" s="10" t="s">
        <v>79</v>
      </c>
      <c r="B36" s="11">
        <v>-8.82</v>
      </c>
      <c r="C36" s="11">
        <f t="shared" si="4"/>
        <v>-50.31954153372901</v>
      </c>
      <c r="D36" s="3">
        <f t="shared" si="1"/>
        <v>1.5135612484362064E-09</v>
      </c>
      <c r="E36" s="12"/>
      <c r="F36" s="13" t="s">
        <v>16</v>
      </c>
      <c r="G36" s="3" t="s">
        <v>17</v>
      </c>
      <c r="L36" s="14" t="s">
        <v>18</v>
      </c>
      <c r="M36" s="2" t="s">
        <v>80</v>
      </c>
      <c r="N36" s="6" t="s">
        <v>79</v>
      </c>
      <c r="O36" s="15"/>
      <c r="Q36" s="1" t="s">
        <v>79</v>
      </c>
      <c r="R36" s="15"/>
      <c r="T36" s="1" t="s">
        <v>79</v>
      </c>
      <c r="W36" s="1" t="s">
        <v>79</v>
      </c>
      <c r="X36" s="15"/>
      <c r="Z36" s="1" t="s">
        <v>79</v>
      </c>
      <c r="AA36" s="15"/>
      <c r="AB36" s="15"/>
      <c r="AC36" s="1" t="s">
        <v>79</v>
      </c>
      <c r="AD36" s="9"/>
      <c r="AE36" s="9"/>
      <c r="AF36" s="10" t="s">
        <v>79</v>
      </c>
      <c r="AG36" s="11">
        <v>-8.82</v>
      </c>
      <c r="AH36" s="12">
        <f>LN(10)*8.3145*298*AG36/1000</f>
        <v>-50.31954153372901</v>
      </c>
      <c r="AI36" s="1" t="s">
        <v>79</v>
      </c>
      <c r="AJ36" s="12"/>
      <c r="AK36" s="12"/>
      <c r="AL36" s="1" t="s">
        <v>79</v>
      </c>
      <c r="AM36" s="12"/>
      <c r="AN36" s="12"/>
      <c r="AO36" s="16" t="s">
        <v>79</v>
      </c>
      <c r="AP36" s="12"/>
      <c r="AQ36" s="12"/>
    </row>
    <row r="37" spans="1:43" ht="12.75">
      <c r="A37" s="10" t="s">
        <v>81</v>
      </c>
      <c r="B37" s="11">
        <v>-8.73</v>
      </c>
      <c r="C37" s="11">
        <f t="shared" si="4"/>
        <v>-49.80607682420117</v>
      </c>
      <c r="D37" s="3">
        <f t="shared" si="1"/>
        <v>1.8620871366628641E-09</v>
      </c>
      <c r="E37" s="12"/>
      <c r="F37" s="13" t="s">
        <v>16</v>
      </c>
      <c r="G37" s="3" t="s">
        <v>17</v>
      </c>
      <c r="L37" s="14" t="s">
        <v>18</v>
      </c>
      <c r="M37" s="2" t="s">
        <v>82</v>
      </c>
      <c r="N37" s="6" t="s">
        <v>81</v>
      </c>
      <c r="O37" s="15"/>
      <c r="Q37" s="1" t="s">
        <v>81</v>
      </c>
      <c r="R37" s="15"/>
      <c r="T37" s="1" t="s">
        <v>81</v>
      </c>
      <c r="W37" s="1" t="s">
        <v>81</v>
      </c>
      <c r="X37" s="15"/>
      <c r="Z37" s="1" t="s">
        <v>81</v>
      </c>
      <c r="AA37" s="15"/>
      <c r="AB37" s="15"/>
      <c r="AC37" s="1" t="s">
        <v>81</v>
      </c>
      <c r="AD37" s="9"/>
      <c r="AE37" s="9"/>
      <c r="AF37" s="10" t="s">
        <v>81</v>
      </c>
      <c r="AG37" s="11">
        <v>-8.73</v>
      </c>
      <c r="AH37" s="12">
        <f>LN(10)*8.3145*298*AG37/1000</f>
        <v>-49.80607682420117</v>
      </c>
      <c r="AI37" s="1" t="s">
        <v>81</v>
      </c>
      <c r="AJ37" s="12"/>
      <c r="AK37" s="12"/>
      <c r="AL37" s="1" t="s">
        <v>81</v>
      </c>
      <c r="AM37" s="12"/>
      <c r="AN37" s="12"/>
      <c r="AO37" s="16" t="s">
        <v>81</v>
      </c>
      <c r="AP37" s="12"/>
      <c r="AQ37" s="12"/>
    </row>
    <row r="38" spans="1:43" ht="12.75">
      <c r="A38" s="45" t="s">
        <v>83</v>
      </c>
      <c r="B38" s="46">
        <v>-6.66</v>
      </c>
      <c r="C38" s="46">
        <f t="shared" si="4"/>
        <v>-37.996388505060686</v>
      </c>
      <c r="D38" s="3">
        <f t="shared" si="1"/>
        <v>2.187761623949548E-07</v>
      </c>
      <c r="E38" s="12"/>
      <c r="F38" s="27" t="s">
        <v>31</v>
      </c>
      <c r="G38" s="3" t="s">
        <v>17</v>
      </c>
      <c r="L38" s="41" t="s">
        <v>73</v>
      </c>
      <c r="M38" s="2" t="s">
        <v>84</v>
      </c>
      <c r="N38" s="6" t="s">
        <v>83</v>
      </c>
      <c r="O38" s="15"/>
      <c r="Q38" s="1" t="s">
        <v>83</v>
      </c>
      <c r="R38" s="15"/>
      <c r="T38" s="1" t="s">
        <v>83</v>
      </c>
      <c r="W38" s="45" t="s">
        <v>83</v>
      </c>
      <c r="X38" s="47">
        <v>-6.66</v>
      </c>
      <c r="Y38" s="9">
        <f>LN(10)*8.3145*298*X38/1000</f>
        <v>-37.996388505060686</v>
      </c>
      <c r="Z38" s="1" t="s">
        <v>83</v>
      </c>
      <c r="AA38" s="15"/>
      <c r="AB38" s="15"/>
      <c r="AC38" s="1" t="s">
        <v>83</v>
      </c>
      <c r="AD38" s="9"/>
      <c r="AE38" s="9"/>
      <c r="AF38" s="1" t="s">
        <v>83</v>
      </c>
      <c r="AG38" s="9"/>
      <c r="AH38" s="9"/>
      <c r="AI38" s="1" t="s">
        <v>83</v>
      </c>
      <c r="AJ38" s="9"/>
      <c r="AK38" s="9"/>
      <c r="AL38" s="1" t="s">
        <v>83</v>
      </c>
      <c r="AM38" s="9"/>
      <c r="AN38" s="9"/>
      <c r="AO38" s="19" t="s">
        <v>83</v>
      </c>
      <c r="AP38" s="9"/>
      <c r="AQ38" s="9"/>
    </row>
    <row r="39" spans="1:43" ht="12.75">
      <c r="A39" s="29" t="s">
        <v>85</v>
      </c>
      <c r="B39" s="48">
        <v>-9.01</v>
      </c>
      <c r="C39" s="48">
        <f t="shared" si="4"/>
        <v>-51.40352258717669</v>
      </c>
      <c r="D39" s="3">
        <f t="shared" si="1"/>
        <v>9.77237220955808E-10</v>
      </c>
      <c r="E39" s="12"/>
      <c r="F39" s="30" t="s">
        <v>406</v>
      </c>
      <c r="G39" s="3" t="s">
        <v>17</v>
      </c>
      <c r="M39" s="2" t="s">
        <v>86</v>
      </c>
      <c r="N39" s="6" t="s">
        <v>85</v>
      </c>
      <c r="O39" s="15">
        <f>P39*1000/(LN(10)*8.3145*298)</f>
        <v>-9.000618570747868</v>
      </c>
      <c r="P39" s="22">
        <v>-51.35</v>
      </c>
      <c r="Q39" s="1" t="s">
        <v>85</v>
      </c>
      <c r="R39" s="15">
        <f>S39*1000/(LN(10)*8.3145*298)</f>
        <v>-9.000618570747868</v>
      </c>
      <c r="S39" s="24">
        <v>-51.35</v>
      </c>
      <c r="T39" s="1" t="s">
        <v>85</v>
      </c>
      <c r="W39" s="1" t="s">
        <v>85</v>
      </c>
      <c r="X39" s="15"/>
      <c r="Z39" s="29" t="s">
        <v>85</v>
      </c>
      <c r="AA39" s="15">
        <f>AB39*1000/(LN(10)*8.3145*298)</f>
        <v>-9.000618570747868</v>
      </c>
      <c r="AB39" s="18">
        <v>-51.35</v>
      </c>
      <c r="AC39" s="1" t="s">
        <v>85</v>
      </c>
      <c r="AD39" s="9"/>
      <c r="AE39" s="9"/>
      <c r="AF39" s="1" t="s">
        <v>85</v>
      </c>
      <c r="AG39" s="9"/>
      <c r="AH39" s="9"/>
      <c r="AI39" s="1" t="s">
        <v>85</v>
      </c>
      <c r="AJ39" s="9"/>
      <c r="AK39" s="9"/>
      <c r="AL39" s="1" t="s">
        <v>85</v>
      </c>
      <c r="AM39" s="9"/>
      <c r="AN39" s="9"/>
      <c r="AO39" s="19" t="s">
        <v>85</v>
      </c>
      <c r="AP39" s="9"/>
      <c r="AQ39" s="9"/>
    </row>
    <row r="40" spans="1:43" ht="12.75">
      <c r="A40" s="29" t="s">
        <v>87</v>
      </c>
      <c r="B40" s="48">
        <v>-7.68</v>
      </c>
      <c r="C40" s="48">
        <f t="shared" si="4"/>
        <v>-43.815655213042945</v>
      </c>
      <c r="D40" s="3">
        <f t="shared" si="1"/>
        <v>2.0892961308540368E-08</v>
      </c>
      <c r="E40" s="12"/>
      <c r="F40" s="30" t="s">
        <v>406</v>
      </c>
      <c r="G40" s="3" t="s">
        <v>17</v>
      </c>
      <c r="M40" s="2" t="s">
        <v>88</v>
      </c>
      <c r="N40" s="6" t="s">
        <v>87</v>
      </c>
      <c r="O40" s="15">
        <f>P40*1000/(LN(10)*8.3145*298)</f>
        <v>-7.677255957132553</v>
      </c>
      <c r="P40" s="49">
        <v>-43.8</v>
      </c>
      <c r="Q40" s="1" t="s">
        <v>87</v>
      </c>
      <c r="R40" s="15">
        <f>S40*1000/(LN(10)*8.3145*298)</f>
        <v>-7.677255957132553</v>
      </c>
      <c r="S40" s="36">
        <v>-43.8</v>
      </c>
      <c r="T40" s="1" t="s">
        <v>87</v>
      </c>
      <c r="W40" s="1" t="s">
        <v>87</v>
      </c>
      <c r="X40" s="15"/>
      <c r="Z40" s="29" t="s">
        <v>87</v>
      </c>
      <c r="AA40" s="15">
        <f>AB40*1000/(LN(10)*8.3145*298)</f>
        <v>-7.677255957132553</v>
      </c>
      <c r="AB40" s="18">
        <v>-43.8</v>
      </c>
      <c r="AC40" s="1" t="s">
        <v>87</v>
      </c>
      <c r="AD40" s="9"/>
      <c r="AE40" s="9"/>
      <c r="AF40" s="1" t="s">
        <v>87</v>
      </c>
      <c r="AG40" s="9"/>
      <c r="AH40" s="9"/>
      <c r="AI40" s="1" t="s">
        <v>87</v>
      </c>
      <c r="AJ40" s="9"/>
      <c r="AK40" s="9"/>
      <c r="AL40" s="1" t="s">
        <v>87</v>
      </c>
      <c r="AM40" s="9"/>
      <c r="AN40" s="9"/>
      <c r="AO40" s="19" t="s">
        <v>87</v>
      </c>
      <c r="AP40" s="9"/>
      <c r="AQ40" s="9"/>
    </row>
    <row r="41" spans="1:43" ht="12.75">
      <c r="A41" s="29" t="s">
        <v>89</v>
      </c>
      <c r="B41" s="48">
        <v>-8.1</v>
      </c>
      <c r="C41" s="48">
        <f t="shared" si="4"/>
        <v>-46.21182385750623</v>
      </c>
      <c r="D41" s="3">
        <f t="shared" si="1"/>
        <v>7.943282347242809E-09</v>
      </c>
      <c r="E41" s="12"/>
      <c r="F41" s="30" t="s">
        <v>406</v>
      </c>
      <c r="G41" s="3" t="s">
        <v>17</v>
      </c>
      <c r="M41" s="2" t="s">
        <v>88</v>
      </c>
      <c r="N41" s="6" t="s">
        <v>89</v>
      </c>
      <c r="O41" s="15"/>
      <c r="Q41" s="1" t="s">
        <v>89</v>
      </c>
      <c r="R41" s="15"/>
      <c r="T41" s="1" t="s">
        <v>89</v>
      </c>
      <c r="W41" s="1" t="s">
        <v>89</v>
      </c>
      <c r="X41" s="15"/>
      <c r="Z41" s="29" t="s">
        <v>89</v>
      </c>
      <c r="AA41" s="15">
        <f>AB41*1000/(LN(10)*8.3145*298)</f>
        <v>-8.09617471826376</v>
      </c>
      <c r="AB41" s="18">
        <v>-46.19</v>
      </c>
      <c r="AC41" s="1" t="s">
        <v>89</v>
      </c>
      <c r="AD41" s="9"/>
      <c r="AE41" s="9"/>
      <c r="AF41" s="1" t="s">
        <v>89</v>
      </c>
      <c r="AG41" s="9"/>
      <c r="AH41" s="9"/>
      <c r="AI41" s="1" t="s">
        <v>89</v>
      </c>
      <c r="AJ41" s="9"/>
      <c r="AK41" s="9"/>
      <c r="AL41" s="1" t="s">
        <v>89</v>
      </c>
      <c r="AM41" s="9"/>
      <c r="AN41" s="9"/>
      <c r="AO41" s="19" t="s">
        <v>89</v>
      </c>
      <c r="AP41" s="9"/>
      <c r="AQ41" s="9"/>
    </row>
    <row r="42" spans="1:43" ht="12.75">
      <c r="A42" s="29" t="s">
        <v>90</v>
      </c>
      <c r="B42" s="48">
        <v>-9.45</v>
      </c>
      <c r="C42" s="48">
        <f t="shared" si="4"/>
        <v>-53.91379450042394</v>
      </c>
      <c r="D42" s="3">
        <f t="shared" si="1"/>
        <v>3.548133892335747E-10</v>
      </c>
      <c r="E42" s="12"/>
      <c r="F42" s="30" t="s">
        <v>406</v>
      </c>
      <c r="G42" s="3" t="s">
        <v>17</v>
      </c>
      <c r="M42" s="2" t="s">
        <v>88</v>
      </c>
      <c r="N42" s="6" t="s">
        <v>90</v>
      </c>
      <c r="O42" s="15"/>
      <c r="Q42" s="1" t="s">
        <v>90</v>
      </c>
      <c r="R42" s="15"/>
      <c r="T42" s="1" t="s">
        <v>90</v>
      </c>
      <c r="W42" s="1" t="s">
        <v>90</v>
      </c>
      <c r="X42" s="15"/>
      <c r="Z42" s="29" t="s">
        <v>90</v>
      </c>
      <c r="AA42" s="15">
        <f>AB42*1000/(LN(10)*8.3145*298)</f>
        <v>-9.444076506171278</v>
      </c>
      <c r="AB42" s="18">
        <v>-53.88</v>
      </c>
      <c r="AC42" s="1" t="s">
        <v>90</v>
      </c>
      <c r="AD42" s="9"/>
      <c r="AE42" s="9"/>
      <c r="AF42" s="1" t="s">
        <v>90</v>
      </c>
      <c r="AG42" s="9"/>
      <c r="AH42" s="9"/>
      <c r="AI42" s="1" t="s">
        <v>90</v>
      </c>
      <c r="AJ42" s="9"/>
      <c r="AK42" s="9"/>
      <c r="AL42" s="1" t="s">
        <v>90</v>
      </c>
      <c r="AM42" s="9"/>
      <c r="AN42" s="9"/>
      <c r="AO42" s="19" t="s">
        <v>90</v>
      </c>
      <c r="AP42" s="9"/>
      <c r="AQ42" s="9"/>
    </row>
    <row r="43" spans="1:43" ht="12.75">
      <c r="A43" s="29" t="s">
        <v>91</v>
      </c>
      <c r="B43" s="48">
        <v>-5.75</v>
      </c>
      <c r="C43" s="48">
        <f t="shared" si="4"/>
        <v>-32.80468977539023</v>
      </c>
      <c r="D43" s="3">
        <f t="shared" si="1"/>
        <v>1.7782794100389193E-06</v>
      </c>
      <c r="E43" s="12"/>
      <c r="F43" s="30" t="s">
        <v>406</v>
      </c>
      <c r="G43" s="3" t="s">
        <v>17</v>
      </c>
      <c r="M43" s="2" t="s">
        <v>92</v>
      </c>
      <c r="N43" s="6" t="s">
        <v>91</v>
      </c>
      <c r="O43" s="15"/>
      <c r="Q43" s="1" t="s">
        <v>91</v>
      </c>
      <c r="R43" s="15"/>
      <c r="T43" s="1" t="s">
        <v>91</v>
      </c>
      <c r="W43" s="1" t="s">
        <v>91</v>
      </c>
      <c r="X43" s="15"/>
      <c r="Z43" s="29" t="s">
        <v>91</v>
      </c>
      <c r="AA43" s="15">
        <f>AB43*1000/(LN(10)*8.3145*298)</f>
        <v>-5.743919582539584</v>
      </c>
      <c r="AB43" s="18">
        <v>-32.77</v>
      </c>
      <c r="AC43" s="1" t="s">
        <v>91</v>
      </c>
      <c r="AD43" s="9"/>
      <c r="AE43" s="9"/>
      <c r="AF43" s="1" t="s">
        <v>91</v>
      </c>
      <c r="AG43" s="9"/>
      <c r="AH43" s="9"/>
      <c r="AI43" s="1" t="s">
        <v>91</v>
      </c>
      <c r="AJ43" s="9"/>
      <c r="AK43" s="9"/>
      <c r="AL43" s="1" t="s">
        <v>91</v>
      </c>
      <c r="AM43" s="9"/>
      <c r="AN43" s="9"/>
      <c r="AO43" s="19" t="s">
        <v>91</v>
      </c>
      <c r="AP43" s="9"/>
      <c r="AQ43" s="9"/>
    </row>
    <row r="44" spans="1:43" ht="12.75">
      <c r="A44" s="35" t="s">
        <v>93</v>
      </c>
      <c r="B44" s="36">
        <v>-9.56</v>
      </c>
      <c r="C44" s="36">
        <f t="shared" si="4"/>
        <v>-54.541362478735756</v>
      </c>
      <c r="D44" s="3">
        <f t="shared" si="1"/>
        <v>2.754228703338154E-10</v>
      </c>
      <c r="E44" s="12"/>
      <c r="F44" s="37" t="s">
        <v>408</v>
      </c>
      <c r="G44" s="3" t="s">
        <v>17</v>
      </c>
      <c r="L44" s="17" t="s">
        <v>21</v>
      </c>
      <c r="M44" s="2" t="s">
        <v>94</v>
      </c>
      <c r="N44" s="6" t="s">
        <v>93</v>
      </c>
      <c r="O44" s="15"/>
      <c r="Q44" s="1" t="s">
        <v>93</v>
      </c>
      <c r="R44" s="15">
        <f>S44*1000/(LN(10)*8.3145*298)</f>
        <v>-9.55274999232247</v>
      </c>
      <c r="S44" s="36">
        <v>-54.5</v>
      </c>
      <c r="T44" s="1" t="s">
        <v>93</v>
      </c>
      <c r="W44" s="1" t="s">
        <v>93</v>
      </c>
      <c r="X44" s="15"/>
      <c r="Z44" s="1" t="s">
        <v>93</v>
      </c>
      <c r="AA44" s="15"/>
      <c r="AB44" s="15"/>
      <c r="AC44" s="1" t="s">
        <v>93</v>
      </c>
      <c r="AD44" s="9"/>
      <c r="AE44" s="9"/>
      <c r="AF44" s="1" t="s">
        <v>93</v>
      </c>
      <c r="AG44" s="9"/>
      <c r="AH44" s="9"/>
      <c r="AI44" s="1" t="s">
        <v>93</v>
      </c>
      <c r="AJ44" s="9"/>
      <c r="AK44" s="9"/>
      <c r="AL44" s="1" t="s">
        <v>93</v>
      </c>
      <c r="AM44" s="9"/>
      <c r="AN44" s="9"/>
      <c r="AO44" s="19" t="s">
        <v>93</v>
      </c>
      <c r="AP44" s="9"/>
      <c r="AQ44" s="9"/>
    </row>
    <row r="45" spans="1:43" ht="12.75">
      <c r="A45" s="10" t="s">
        <v>95</v>
      </c>
      <c r="B45" s="11">
        <v>-4.02</v>
      </c>
      <c r="C45" s="11">
        <f t="shared" si="4"/>
        <v>-22.934757025577166</v>
      </c>
      <c r="D45" s="3">
        <f t="shared" si="1"/>
        <v>9.549925860214353E-05</v>
      </c>
      <c r="E45" s="12"/>
      <c r="F45" s="13" t="s">
        <v>16</v>
      </c>
      <c r="G45" s="3" t="s">
        <v>17</v>
      </c>
      <c r="L45" s="21" t="s">
        <v>24</v>
      </c>
      <c r="M45" s="2" t="s">
        <v>96</v>
      </c>
      <c r="N45" s="6" t="s">
        <v>95</v>
      </c>
      <c r="O45" s="15">
        <f>P45*1000/(LN(10)*8.3145*298)</f>
        <v>-4.017413391266624</v>
      </c>
      <c r="P45" s="22">
        <v>-22.92</v>
      </c>
      <c r="Q45" s="1" t="s">
        <v>95</v>
      </c>
      <c r="R45" s="15">
        <f>S45*1000/(LN(10)*8.3145*298)</f>
        <v>-4.017413391266624</v>
      </c>
      <c r="S45" s="24">
        <v>-22.92</v>
      </c>
      <c r="T45" s="1" t="s">
        <v>95</v>
      </c>
      <c r="W45" s="1" t="s">
        <v>95</v>
      </c>
      <c r="X45" s="15"/>
      <c r="Z45" s="1" t="s">
        <v>95</v>
      </c>
      <c r="AA45" s="15">
        <f>AB45*1000/(LN(10)*8.3145*298)</f>
        <v>-4.017413391266624</v>
      </c>
      <c r="AB45" s="18">
        <v>-22.92</v>
      </c>
      <c r="AC45" s="1" t="s">
        <v>95</v>
      </c>
      <c r="AD45" s="9"/>
      <c r="AE45" s="9"/>
      <c r="AF45" s="10" t="s">
        <v>95</v>
      </c>
      <c r="AG45" s="11">
        <v>-4.02</v>
      </c>
      <c r="AH45" s="9">
        <f>LN(10)*8.3145*298*AG45/1000</f>
        <v>-22.934757025577166</v>
      </c>
      <c r="AI45" s="1" t="s">
        <v>95</v>
      </c>
      <c r="AJ45" s="9"/>
      <c r="AK45" s="9"/>
      <c r="AL45" s="1" t="s">
        <v>95</v>
      </c>
      <c r="AM45" s="9"/>
      <c r="AN45" s="9"/>
      <c r="AO45" s="19" t="s">
        <v>95</v>
      </c>
      <c r="AP45" s="9"/>
      <c r="AQ45" s="9"/>
    </row>
    <row r="46" spans="1:43" ht="12.75">
      <c r="A46" s="50" t="s">
        <v>97</v>
      </c>
      <c r="B46" s="51">
        <v>-2.92</v>
      </c>
      <c r="C46" s="51">
        <f t="shared" si="4"/>
        <v>-16.659077242459038</v>
      </c>
      <c r="D46" s="3">
        <f t="shared" si="1"/>
        <v>0.0012022644346174124</v>
      </c>
      <c r="E46" s="12"/>
      <c r="F46" s="52" t="s">
        <v>411</v>
      </c>
      <c r="G46" s="3" t="s">
        <v>17</v>
      </c>
      <c r="L46" s="40" t="s">
        <v>49</v>
      </c>
      <c r="M46" s="2" t="s">
        <v>98</v>
      </c>
      <c r="N46" s="6" t="s">
        <v>97</v>
      </c>
      <c r="O46" s="15">
        <f>P46*1000/(LN(10)*8.3145*298)</f>
        <v>-2.9201617407723366</v>
      </c>
      <c r="P46" s="22">
        <v>-16.66</v>
      </c>
      <c r="Q46" s="1" t="s">
        <v>97</v>
      </c>
      <c r="R46" s="15">
        <f>S46*1000/(LN(10)*8.3145*298)</f>
        <v>-2.9201617407723366</v>
      </c>
      <c r="S46" s="24">
        <v>-16.66</v>
      </c>
      <c r="T46" s="1" t="s">
        <v>97</v>
      </c>
      <c r="U46" s="53">
        <v>-2.92</v>
      </c>
      <c r="V46" s="9">
        <f>LN(10)*8.3145*298*U46/1000</f>
        <v>-16.659077242459038</v>
      </c>
      <c r="W46" s="1" t="s">
        <v>97</v>
      </c>
      <c r="X46" s="15"/>
      <c r="Z46" s="1" t="s">
        <v>97</v>
      </c>
      <c r="AA46" s="15">
        <f>AB46*1000/(LN(10)*8.3145*298)</f>
        <v>-2.9201617407723366</v>
      </c>
      <c r="AB46" s="18">
        <v>-16.66</v>
      </c>
      <c r="AC46" s="1" t="s">
        <v>97</v>
      </c>
      <c r="AD46" s="9"/>
      <c r="AE46" s="9"/>
      <c r="AF46" s="1" t="s">
        <v>97</v>
      </c>
      <c r="AG46" s="9"/>
      <c r="AH46" s="9"/>
      <c r="AI46" s="50" t="s">
        <v>97</v>
      </c>
      <c r="AJ46" s="51">
        <v>-2.92</v>
      </c>
      <c r="AK46" s="12">
        <f>LN(10)*8.3145*298*AJ46/1000</f>
        <v>-16.659077242459038</v>
      </c>
      <c r="AL46" s="1" t="s">
        <v>97</v>
      </c>
      <c r="AM46" s="12"/>
      <c r="AN46" s="12"/>
      <c r="AO46" s="16" t="s">
        <v>97</v>
      </c>
      <c r="AP46" s="12"/>
      <c r="AQ46" s="12"/>
    </row>
    <row r="47" spans="1:43" ht="12.75">
      <c r="A47" s="31" t="s">
        <v>99</v>
      </c>
      <c r="B47" s="32">
        <v>-7.4089353929735005</v>
      </c>
      <c r="C47" s="32">
        <f t="shared" si="4"/>
        <v>-42.26918732737471</v>
      </c>
      <c r="D47" s="3">
        <f t="shared" si="1"/>
        <v>3.899999999999992E-08</v>
      </c>
      <c r="E47" s="12"/>
      <c r="F47" s="39" t="s">
        <v>100</v>
      </c>
      <c r="G47" s="34" t="s">
        <v>38</v>
      </c>
      <c r="L47" s="40" t="s">
        <v>49</v>
      </c>
      <c r="M47" s="2" t="s">
        <v>98</v>
      </c>
      <c r="N47" s="6" t="s">
        <v>99</v>
      </c>
      <c r="O47" s="15"/>
      <c r="Q47" s="1" t="s">
        <v>99</v>
      </c>
      <c r="R47" s="15"/>
      <c r="T47" s="1" t="s">
        <v>99</v>
      </c>
      <c r="W47" s="1" t="s">
        <v>99</v>
      </c>
      <c r="X47" s="15"/>
      <c r="Z47" s="1" t="s">
        <v>99</v>
      </c>
      <c r="AA47" s="15"/>
      <c r="AB47" s="15"/>
      <c r="AC47" s="31" t="s">
        <v>99</v>
      </c>
      <c r="AD47" s="32">
        <v>-7.4089353929735005</v>
      </c>
      <c r="AE47" s="12">
        <f>LN(10)*8.3145*298*AD47/1000</f>
        <v>-42.26918732737471</v>
      </c>
      <c r="AF47" s="1" t="s">
        <v>99</v>
      </c>
      <c r="AG47" s="12"/>
      <c r="AH47" s="12"/>
      <c r="AI47" s="1" t="s">
        <v>99</v>
      </c>
      <c r="AJ47" s="12"/>
      <c r="AK47" s="12"/>
      <c r="AL47" s="1" t="s">
        <v>99</v>
      </c>
      <c r="AM47" s="12"/>
      <c r="AN47" s="12"/>
      <c r="AO47" s="16" t="s">
        <v>99</v>
      </c>
      <c r="AP47" s="12"/>
      <c r="AQ47" s="12"/>
    </row>
    <row r="48" spans="1:43" ht="12.75">
      <c r="A48" s="31" t="s">
        <v>101</v>
      </c>
      <c r="B48" s="32">
        <f>LOG10(0.0000000068)</f>
        <v>-8.167491087293763</v>
      </c>
      <c r="C48" s="32">
        <f t="shared" si="4"/>
        <v>-46.596871541206355</v>
      </c>
      <c r="D48" s="3">
        <f t="shared" si="1"/>
        <v>6.799999999999993E-09</v>
      </c>
      <c r="E48" s="12"/>
      <c r="F48" s="54" t="s">
        <v>412</v>
      </c>
      <c r="G48" s="34" t="s">
        <v>38</v>
      </c>
      <c r="L48" s="40" t="s">
        <v>49</v>
      </c>
      <c r="M48" s="2" t="s">
        <v>102</v>
      </c>
      <c r="N48" s="6" t="s">
        <v>101</v>
      </c>
      <c r="O48" s="15"/>
      <c r="Q48" s="1" t="s">
        <v>101</v>
      </c>
      <c r="R48" s="15"/>
      <c r="T48" s="1" t="s">
        <v>101</v>
      </c>
      <c r="W48" s="1" t="s">
        <v>101</v>
      </c>
      <c r="X48" s="15"/>
      <c r="Z48" s="1" t="s">
        <v>101</v>
      </c>
      <c r="AA48" s="15">
        <f>AB48*1000/(LN(10)*8.3145*298)</f>
        <v>-8.481790314284115</v>
      </c>
      <c r="AB48" s="18">
        <v>-48.39</v>
      </c>
      <c r="AC48" s="31" t="s">
        <v>101</v>
      </c>
      <c r="AD48" s="32">
        <f>LOG10(0.0000000068)</f>
        <v>-8.167491087293763</v>
      </c>
      <c r="AE48" s="12">
        <f>LN(10)*8.3145*298*AD48/1000</f>
        <v>-46.596871541206355</v>
      </c>
      <c r="AF48" s="1" t="s">
        <v>101</v>
      </c>
      <c r="AG48" s="9"/>
      <c r="AH48" s="9"/>
      <c r="AI48" s="1" t="s">
        <v>101</v>
      </c>
      <c r="AJ48" s="9"/>
      <c r="AK48" s="9"/>
      <c r="AL48" s="1" t="s">
        <v>101</v>
      </c>
      <c r="AM48" s="9"/>
      <c r="AN48" s="9"/>
      <c r="AO48" s="19" t="s">
        <v>101</v>
      </c>
      <c r="AP48" s="9"/>
      <c r="AQ48" s="9"/>
    </row>
    <row r="49" spans="1:43" ht="12.75">
      <c r="A49" s="10" t="s">
        <v>103</v>
      </c>
      <c r="B49" s="11">
        <v>-10.83</v>
      </c>
      <c r="C49" s="11">
        <f t="shared" si="4"/>
        <v>-61.786920046517594</v>
      </c>
      <c r="D49" s="3">
        <f t="shared" si="1"/>
        <v>1.4791083881682027E-11</v>
      </c>
      <c r="E49" s="12"/>
      <c r="F49" s="13" t="s">
        <v>16</v>
      </c>
      <c r="G49" s="3" t="s">
        <v>17</v>
      </c>
      <c r="M49" s="2" t="s">
        <v>104</v>
      </c>
      <c r="N49" s="6" t="s">
        <v>103</v>
      </c>
      <c r="O49" s="15">
        <f>P49*1000/(LN(10)*8.3145*298)</f>
        <v>-10.823528661025916</v>
      </c>
      <c r="P49" s="22">
        <v>-61.75</v>
      </c>
      <c r="Q49" s="1" t="s">
        <v>103</v>
      </c>
      <c r="R49" s="15">
        <f>S49*1000/(LN(10)*8.3145*298)</f>
        <v>-10.823528661025916</v>
      </c>
      <c r="S49" s="24">
        <v>-61.75</v>
      </c>
      <c r="T49" s="1" t="s">
        <v>103</v>
      </c>
      <c r="W49" s="1" t="s">
        <v>103</v>
      </c>
      <c r="X49" s="15"/>
      <c r="Z49" s="1" t="s">
        <v>103</v>
      </c>
      <c r="AA49" s="15">
        <f>AB49*1000/(LN(10)*8.3145*298)</f>
        <v>-10.823528661025916</v>
      </c>
      <c r="AB49" s="18">
        <v>-61.75</v>
      </c>
      <c r="AC49" s="1" t="s">
        <v>103</v>
      </c>
      <c r="AD49" s="9"/>
      <c r="AE49" s="9"/>
      <c r="AF49" s="10" t="s">
        <v>103</v>
      </c>
      <c r="AG49" s="11">
        <v>-10.83</v>
      </c>
      <c r="AH49" s="12">
        <f aca="true" t="shared" si="5" ref="AH49:AH55">LN(10)*8.3145*298*AG49/1000</f>
        <v>-61.786920046517594</v>
      </c>
      <c r="AI49" s="1" t="s">
        <v>103</v>
      </c>
      <c r="AJ49" s="12"/>
      <c r="AK49" s="12"/>
      <c r="AL49" s="1" t="s">
        <v>103</v>
      </c>
      <c r="AM49" s="12"/>
      <c r="AN49" s="12"/>
      <c r="AO49" s="16" t="s">
        <v>103</v>
      </c>
      <c r="AP49" s="12"/>
      <c r="AQ49" s="12"/>
    </row>
    <row r="50" spans="1:43" ht="12.75">
      <c r="A50" s="10" t="s">
        <v>105</v>
      </c>
      <c r="B50" s="11">
        <v>-4.8</v>
      </c>
      <c r="C50" s="11">
        <f t="shared" si="4"/>
        <v>-27.384784508151842</v>
      </c>
      <c r="D50" s="3">
        <f t="shared" si="1"/>
        <v>1.584893192461113E-05</v>
      </c>
      <c r="E50" s="12"/>
      <c r="F50" s="13" t="s">
        <v>16</v>
      </c>
      <c r="G50" s="3" t="s">
        <v>17</v>
      </c>
      <c r="L50" s="17" t="s">
        <v>21</v>
      </c>
      <c r="M50" s="2" t="s">
        <v>106</v>
      </c>
      <c r="N50" s="6" t="s">
        <v>105</v>
      </c>
      <c r="O50" s="15"/>
      <c r="Q50" s="1" t="s">
        <v>105</v>
      </c>
      <c r="R50" s="15"/>
      <c r="T50" s="1" t="s">
        <v>105</v>
      </c>
      <c r="W50" s="1" t="s">
        <v>105</v>
      </c>
      <c r="X50" s="15"/>
      <c r="Z50" s="1" t="s">
        <v>105</v>
      </c>
      <c r="AA50" s="15">
        <f>AB50*1000/(LN(10)*8.3145*298)</f>
        <v>-4.790397381471066</v>
      </c>
      <c r="AB50" s="18">
        <v>-27.33</v>
      </c>
      <c r="AC50" s="1" t="s">
        <v>105</v>
      </c>
      <c r="AD50" s="9"/>
      <c r="AE50" s="9"/>
      <c r="AF50" s="10" t="s">
        <v>105</v>
      </c>
      <c r="AG50" s="11">
        <v>-4.8</v>
      </c>
      <c r="AH50" s="12">
        <f t="shared" si="5"/>
        <v>-27.384784508151842</v>
      </c>
      <c r="AI50" s="1" t="s">
        <v>105</v>
      </c>
      <c r="AJ50" s="12"/>
      <c r="AK50" s="12"/>
      <c r="AL50" s="1" t="s">
        <v>105</v>
      </c>
      <c r="AM50" s="12"/>
      <c r="AN50" s="12"/>
      <c r="AO50" s="16" t="s">
        <v>105</v>
      </c>
      <c r="AP50" s="12"/>
      <c r="AQ50" s="12"/>
    </row>
    <row r="51" spans="1:43" ht="12.75">
      <c r="A51" s="10" t="s">
        <v>107</v>
      </c>
      <c r="B51" s="11">
        <v>-7.96</v>
      </c>
      <c r="C51" s="11">
        <f t="shared" si="4"/>
        <v>-45.41310097601848</v>
      </c>
      <c r="D51" s="3">
        <f t="shared" si="1"/>
        <v>1.0964781961431828E-08</v>
      </c>
      <c r="E51" s="12"/>
      <c r="F51" s="13" t="s">
        <v>16</v>
      </c>
      <c r="G51" s="3" t="s">
        <v>17</v>
      </c>
      <c r="L51" s="17" t="s">
        <v>21</v>
      </c>
      <c r="M51" s="2" t="s">
        <v>108</v>
      </c>
      <c r="N51" s="6" t="s">
        <v>107</v>
      </c>
      <c r="O51" s="15">
        <f>P51*1000/(LN(10)*8.3145*298)</f>
        <v>-7.957703663329176</v>
      </c>
      <c r="P51" s="49">
        <v>-45.4</v>
      </c>
      <c r="Q51" s="1" t="s">
        <v>107</v>
      </c>
      <c r="R51" s="15">
        <f>S51*1000/(LN(10)*8.3145*298)</f>
        <v>-7.957703663329176</v>
      </c>
      <c r="S51" s="36">
        <v>-45.4</v>
      </c>
      <c r="T51" s="1" t="s">
        <v>107</v>
      </c>
      <c r="W51" s="1" t="s">
        <v>107</v>
      </c>
      <c r="X51" s="15"/>
      <c r="Z51" s="1" t="s">
        <v>107</v>
      </c>
      <c r="AA51" s="15">
        <f>AB51*1000/(LN(10)*8.3145*298)</f>
        <v>-7.957703663329176</v>
      </c>
      <c r="AB51" s="18">
        <v>-45.4</v>
      </c>
      <c r="AC51" s="1" t="s">
        <v>107</v>
      </c>
      <c r="AD51" s="9"/>
      <c r="AE51" s="9"/>
      <c r="AF51" s="10" t="s">
        <v>107</v>
      </c>
      <c r="AG51" s="11">
        <v>-7.96</v>
      </c>
      <c r="AH51" s="12">
        <f t="shared" si="5"/>
        <v>-45.41310097601848</v>
      </c>
      <c r="AI51" s="1" t="s">
        <v>107</v>
      </c>
      <c r="AJ51" s="12"/>
      <c r="AK51" s="12"/>
      <c r="AL51" s="1" t="s">
        <v>107</v>
      </c>
      <c r="AM51" s="12"/>
      <c r="AN51" s="12"/>
      <c r="AO51" s="16" t="s">
        <v>107</v>
      </c>
      <c r="AP51" s="12"/>
      <c r="AQ51" s="12"/>
    </row>
    <row r="52" spans="1:43" ht="12.75">
      <c r="A52" s="10" t="s">
        <v>109</v>
      </c>
      <c r="B52" s="11">
        <v>-7.17</v>
      </c>
      <c r="C52" s="11">
        <f t="shared" si="4"/>
        <v>-40.90602185905181</v>
      </c>
      <c r="D52" s="3">
        <f t="shared" si="1"/>
        <v>6.7608297539198E-08</v>
      </c>
      <c r="E52" s="12"/>
      <c r="F52" s="13" t="s">
        <v>16</v>
      </c>
      <c r="G52" s="3" t="s">
        <v>17</v>
      </c>
      <c r="L52" s="17" t="s">
        <v>21</v>
      </c>
      <c r="M52" s="2" t="s">
        <v>110</v>
      </c>
      <c r="N52" s="6" t="s">
        <v>109</v>
      </c>
      <c r="O52" s="15"/>
      <c r="Q52" s="1" t="s">
        <v>109</v>
      </c>
      <c r="R52" s="15"/>
      <c r="T52" s="1" t="s">
        <v>109</v>
      </c>
      <c r="W52" s="1" t="s">
        <v>109</v>
      </c>
      <c r="X52" s="15"/>
      <c r="Z52" s="1" t="s">
        <v>109</v>
      </c>
      <c r="AA52" s="15">
        <f>AB52*1000/(LN(10)*8.3145*298)</f>
        <v>-7.161933296996259</v>
      </c>
      <c r="AB52" s="18">
        <v>-40.86</v>
      </c>
      <c r="AC52" s="1" t="s">
        <v>109</v>
      </c>
      <c r="AD52" s="9"/>
      <c r="AE52" s="9"/>
      <c r="AF52" s="10" t="s">
        <v>109</v>
      </c>
      <c r="AG52" s="11">
        <v>-7.17</v>
      </c>
      <c r="AH52" s="12">
        <f t="shared" si="5"/>
        <v>-40.90602185905181</v>
      </c>
      <c r="AI52" s="1" t="s">
        <v>109</v>
      </c>
      <c r="AJ52" s="12"/>
      <c r="AK52" s="12"/>
      <c r="AL52" s="1" t="s">
        <v>109</v>
      </c>
      <c r="AM52" s="12"/>
      <c r="AN52" s="12"/>
      <c r="AO52" s="16" t="s">
        <v>109</v>
      </c>
      <c r="AP52" s="12"/>
      <c r="AQ52" s="12"/>
    </row>
    <row r="53" spans="1:43" ht="12.75">
      <c r="A53" s="26" t="s">
        <v>111</v>
      </c>
      <c r="B53" s="25">
        <v>-7.41</v>
      </c>
      <c r="C53" s="25">
        <f t="shared" si="4"/>
        <v>-42.27526108445941</v>
      </c>
      <c r="D53" s="3">
        <f t="shared" si="1"/>
        <v>3.890451449942805E-08</v>
      </c>
      <c r="E53" s="12"/>
      <c r="F53" s="20" t="s">
        <v>405</v>
      </c>
      <c r="G53" s="3" t="s">
        <v>17</v>
      </c>
      <c r="L53" s="40" t="s">
        <v>49</v>
      </c>
      <c r="M53" s="2" t="s">
        <v>112</v>
      </c>
      <c r="N53" s="6" t="s">
        <v>111</v>
      </c>
      <c r="O53" s="15">
        <f>P53*1000/(LN(10)*8.3145*298)</f>
        <v>-7.398561049099659</v>
      </c>
      <c r="P53" s="22">
        <v>-42.21</v>
      </c>
      <c r="Q53" s="1" t="s">
        <v>111</v>
      </c>
      <c r="R53" s="15">
        <f>S53*1000/(LN(10)*8.3145*298)</f>
        <v>-7.398561049099659</v>
      </c>
      <c r="S53" s="24">
        <v>-42.21</v>
      </c>
      <c r="T53" s="1" t="s">
        <v>111</v>
      </c>
      <c r="W53" s="1" t="s">
        <v>111</v>
      </c>
      <c r="X53" s="15"/>
      <c r="Z53" s="1" t="s">
        <v>111</v>
      </c>
      <c r="AA53" s="15"/>
      <c r="AB53" s="15"/>
      <c r="AC53" s="1" t="s">
        <v>111</v>
      </c>
      <c r="AD53" s="9"/>
      <c r="AE53" s="9"/>
      <c r="AF53" s="1" t="s">
        <v>111</v>
      </c>
      <c r="AG53" s="11">
        <v>-7.41</v>
      </c>
      <c r="AH53" s="12">
        <f t="shared" si="5"/>
        <v>-42.27526108445941</v>
      </c>
      <c r="AI53" s="1" t="s">
        <v>111</v>
      </c>
      <c r="AJ53" s="51">
        <v>-7.4</v>
      </c>
      <c r="AK53" s="12">
        <f>LN(10)*8.3145*298*AJ53/1000</f>
        <v>-42.21820945006743</v>
      </c>
      <c r="AL53" s="26" t="s">
        <v>111</v>
      </c>
      <c r="AM53" s="25">
        <v>-7.41</v>
      </c>
      <c r="AN53" s="9">
        <f>LN(10)*8.3145*298*AM53/1000</f>
        <v>-42.27526108445941</v>
      </c>
      <c r="AO53" s="19" t="s">
        <v>111</v>
      </c>
      <c r="AP53" s="9"/>
      <c r="AQ53" s="9"/>
    </row>
    <row r="54" spans="1:43" ht="12.75">
      <c r="A54" s="10" t="s">
        <v>113</v>
      </c>
      <c r="B54" s="11">
        <v>-8.53</v>
      </c>
      <c r="C54" s="11">
        <f t="shared" si="4"/>
        <v>-48.6650441363615</v>
      </c>
      <c r="D54" s="3">
        <f t="shared" si="1"/>
        <v>2.9512092266663855E-09</v>
      </c>
      <c r="E54" s="12"/>
      <c r="F54" s="13" t="s">
        <v>16</v>
      </c>
      <c r="G54" s="3" t="s">
        <v>17</v>
      </c>
      <c r="L54" s="40" t="s">
        <v>49</v>
      </c>
      <c r="M54" s="2" t="s">
        <v>114</v>
      </c>
      <c r="N54" s="6" t="s">
        <v>113</v>
      </c>
      <c r="O54" s="15">
        <f>P54*1000/(LN(10)*8.3145*298)</f>
        <v>-8.52210467204988</v>
      </c>
      <c r="P54" s="22">
        <v>-48.62</v>
      </c>
      <c r="Q54" s="1" t="s">
        <v>113</v>
      </c>
      <c r="R54" s="15">
        <f>S54*1000/(LN(10)*8.3145*298)</f>
        <v>-8.52210467204988</v>
      </c>
      <c r="S54" s="24">
        <v>-48.62</v>
      </c>
      <c r="T54" s="1" t="s">
        <v>113</v>
      </c>
      <c r="W54" s="1" t="s">
        <v>113</v>
      </c>
      <c r="X54" s="15"/>
      <c r="Z54" s="1" t="s">
        <v>113</v>
      </c>
      <c r="AA54" s="15"/>
      <c r="AB54" s="15"/>
      <c r="AC54" s="1" t="s">
        <v>113</v>
      </c>
      <c r="AD54" s="9"/>
      <c r="AE54" s="9"/>
      <c r="AF54" s="10" t="s">
        <v>113</v>
      </c>
      <c r="AG54" s="11">
        <v>-8.53</v>
      </c>
      <c r="AH54" s="12">
        <f t="shared" si="5"/>
        <v>-48.6650441363615</v>
      </c>
      <c r="AI54" s="1" t="s">
        <v>113</v>
      </c>
      <c r="AJ54" s="51">
        <v>-8.52</v>
      </c>
      <c r="AK54" s="12">
        <f>LN(10)*8.3145*298*AJ54/1000</f>
        <v>-48.60799250196952</v>
      </c>
      <c r="AL54" s="1" t="s">
        <v>113</v>
      </c>
      <c r="AM54" s="25">
        <v>-8.22</v>
      </c>
      <c r="AN54" s="9">
        <f>LN(10)*8.3145*298*AM54/1000</f>
        <v>-46.89644347021003</v>
      </c>
      <c r="AO54" s="19" t="s">
        <v>113</v>
      </c>
      <c r="AP54" s="9"/>
      <c r="AQ54" s="9"/>
    </row>
    <row r="55" spans="1:43" ht="12.75">
      <c r="A55" s="10" t="s">
        <v>115</v>
      </c>
      <c r="B55" s="11">
        <v>-6.19</v>
      </c>
      <c r="C55" s="11">
        <f t="shared" si="4"/>
        <v>-35.31496168863749</v>
      </c>
      <c r="D55" s="3">
        <f t="shared" si="1"/>
        <v>6.456542290346535E-07</v>
      </c>
      <c r="E55" s="12"/>
      <c r="F55" s="13" t="s">
        <v>16</v>
      </c>
      <c r="G55" s="3" t="s">
        <v>17</v>
      </c>
      <c r="L55" s="40" t="s">
        <v>49</v>
      </c>
      <c r="M55" s="2" t="s">
        <v>116</v>
      </c>
      <c r="N55" s="6" t="s">
        <v>115</v>
      </c>
      <c r="O55" s="15">
        <f>P55*1000/(LN(10)*8.3145*298)</f>
        <v>-6.187377517962994</v>
      </c>
      <c r="P55" s="49">
        <v>-35.3</v>
      </c>
      <c r="Q55" s="1" t="s">
        <v>115</v>
      </c>
      <c r="R55" s="15">
        <f>S55*1000/(LN(10)*8.3145*298)</f>
        <v>-6.187377517962994</v>
      </c>
      <c r="S55" s="36">
        <v>-35.3</v>
      </c>
      <c r="T55" s="1" t="s">
        <v>115</v>
      </c>
      <c r="W55" s="1" t="s">
        <v>115</v>
      </c>
      <c r="X55" s="15"/>
      <c r="Z55" s="1" t="s">
        <v>115</v>
      </c>
      <c r="AA55" s="15"/>
      <c r="AB55" s="15"/>
      <c r="AC55" s="1" t="s">
        <v>115</v>
      </c>
      <c r="AD55" s="9"/>
      <c r="AE55" s="9"/>
      <c r="AF55" s="10" t="s">
        <v>115</v>
      </c>
      <c r="AG55" s="11">
        <v>-6.19</v>
      </c>
      <c r="AH55" s="12">
        <f t="shared" si="5"/>
        <v>-35.31496168863749</v>
      </c>
      <c r="AI55" s="1" t="s">
        <v>115</v>
      </c>
      <c r="AJ55" s="51">
        <v>-6.19</v>
      </c>
      <c r="AK55" s="12">
        <f>LN(10)*8.3145*298*AJ55/1000</f>
        <v>-35.31496168863749</v>
      </c>
      <c r="AL55" s="1" t="s">
        <v>115</v>
      </c>
      <c r="AM55" s="12"/>
      <c r="AN55" s="12"/>
      <c r="AO55" s="16" t="s">
        <v>115</v>
      </c>
      <c r="AP55" s="12"/>
      <c r="AQ55" s="12"/>
    </row>
    <row r="56" spans="1:43" ht="12.75">
      <c r="A56" s="35" t="s">
        <v>117</v>
      </c>
      <c r="B56" s="36">
        <f>C56*1000/(LN(10)*8.3145*298)</f>
        <v>-7.386291461953557</v>
      </c>
      <c r="C56" s="36">
        <v>-42.14</v>
      </c>
      <c r="D56" s="3">
        <f t="shared" si="1"/>
        <v>4.108738845385942E-08</v>
      </c>
      <c r="E56" s="12"/>
      <c r="F56" s="37" t="s">
        <v>408</v>
      </c>
      <c r="G56" s="3" t="s">
        <v>17</v>
      </c>
      <c r="L56" s="40" t="s">
        <v>49</v>
      </c>
      <c r="M56" s="2" t="s">
        <v>118</v>
      </c>
      <c r="N56" s="6" t="s">
        <v>117</v>
      </c>
      <c r="O56" s="15"/>
      <c r="Q56" s="35" t="s">
        <v>117</v>
      </c>
      <c r="R56" s="15">
        <f>S56*1000/(LN(10)*8.3145*298)</f>
        <v>-7.386291461953557</v>
      </c>
      <c r="S56" s="24">
        <v>-42.14</v>
      </c>
      <c r="T56" s="1" t="s">
        <v>117</v>
      </c>
      <c r="W56" s="1" t="s">
        <v>117</v>
      </c>
      <c r="X56" s="15"/>
      <c r="Z56" s="1" t="s">
        <v>117</v>
      </c>
      <c r="AA56" s="15"/>
      <c r="AB56" s="15"/>
      <c r="AC56" s="1" t="s">
        <v>117</v>
      </c>
      <c r="AD56" s="9"/>
      <c r="AE56" s="9"/>
      <c r="AF56" s="1" t="s">
        <v>117</v>
      </c>
      <c r="AG56" s="9"/>
      <c r="AH56" s="9"/>
      <c r="AI56" s="1" t="s">
        <v>117</v>
      </c>
      <c r="AJ56" s="9"/>
      <c r="AK56" s="9"/>
      <c r="AL56" s="1" t="s">
        <v>117</v>
      </c>
      <c r="AM56" s="9"/>
      <c r="AN56" s="9"/>
      <c r="AO56" s="19" t="s">
        <v>117</v>
      </c>
      <c r="AP56" s="9"/>
      <c r="AQ56" s="9"/>
    </row>
    <row r="57" spans="1:43" ht="12.75">
      <c r="A57" s="26" t="s">
        <v>119</v>
      </c>
      <c r="B57" s="25">
        <v>-9.7</v>
      </c>
      <c r="C57" s="25">
        <f aca="true" t="shared" si="6" ref="C57:C79">LN(10)*8.3145*298*B57/1000</f>
        <v>-55.34008536022351</v>
      </c>
      <c r="D57" s="3">
        <f t="shared" si="1"/>
        <v>1.9952623149688802E-10</v>
      </c>
      <c r="E57" s="12"/>
      <c r="F57" s="20" t="s">
        <v>405</v>
      </c>
      <c r="G57" s="3" t="s">
        <v>17</v>
      </c>
      <c r="M57" s="2" t="s">
        <v>120</v>
      </c>
      <c r="N57" s="6" t="s">
        <v>119</v>
      </c>
      <c r="O57" s="15"/>
      <c r="Q57" s="1" t="s">
        <v>119</v>
      </c>
      <c r="R57" s="15"/>
      <c r="T57" s="1" t="s">
        <v>119</v>
      </c>
      <c r="W57" s="1" t="s">
        <v>119</v>
      </c>
      <c r="X57" s="15"/>
      <c r="Z57" s="1" t="s">
        <v>119</v>
      </c>
      <c r="AA57" s="15"/>
      <c r="AB57" s="15"/>
      <c r="AC57" s="1" t="s">
        <v>119</v>
      </c>
      <c r="AD57" s="9"/>
      <c r="AE57" s="9"/>
      <c r="AF57" s="1" t="s">
        <v>119</v>
      </c>
      <c r="AG57" s="9"/>
      <c r="AH57" s="9"/>
      <c r="AI57" s="1" t="s">
        <v>119</v>
      </c>
      <c r="AJ57" s="9"/>
      <c r="AK57" s="9"/>
      <c r="AL57" s="26" t="s">
        <v>119</v>
      </c>
      <c r="AM57" s="25">
        <v>-9.7</v>
      </c>
      <c r="AN57" s="12">
        <f>LN(10)*8.3145*298*AM57/1000</f>
        <v>-55.34008536022351</v>
      </c>
      <c r="AO57" s="16" t="s">
        <v>119</v>
      </c>
      <c r="AP57" s="12"/>
      <c r="AQ57" s="12"/>
    </row>
    <row r="58" spans="1:43" ht="12.75">
      <c r="A58" s="10" t="s">
        <v>121</v>
      </c>
      <c r="B58" s="11">
        <v>-9.7</v>
      </c>
      <c r="C58" s="11">
        <f t="shared" si="6"/>
        <v>-55.34008536022351</v>
      </c>
      <c r="D58" s="3">
        <f t="shared" si="1"/>
        <v>1.9952623149688802E-10</v>
      </c>
      <c r="E58" s="12"/>
      <c r="F58" s="13" t="s">
        <v>16</v>
      </c>
      <c r="G58" s="3" t="s">
        <v>17</v>
      </c>
      <c r="M58" s="2" t="s">
        <v>122</v>
      </c>
      <c r="N58" s="6" t="s">
        <v>121</v>
      </c>
      <c r="O58" s="15"/>
      <c r="Q58" s="1" t="s">
        <v>121</v>
      </c>
      <c r="R58" s="15"/>
      <c r="T58" s="1" t="s">
        <v>121</v>
      </c>
      <c r="U58" s="55">
        <v>-9.7</v>
      </c>
      <c r="V58" s="9">
        <f>LN(10)*8.3145*298*U58/1000</f>
        <v>-55.34008536022351</v>
      </c>
      <c r="W58" s="1" t="s">
        <v>121</v>
      </c>
      <c r="X58" s="47">
        <v>-9.7</v>
      </c>
      <c r="Y58" s="9">
        <f>LN(10)*8.3145*298*X58/1000</f>
        <v>-55.34008536022351</v>
      </c>
      <c r="Z58" s="1" t="s">
        <v>121</v>
      </c>
      <c r="AA58" s="15"/>
      <c r="AB58" s="15"/>
      <c r="AC58" s="1" t="s">
        <v>121</v>
      </c>
      <c r="AD58" s="9"/>
      <c r="AE58" s="9"/>
      <c r="AF58" s="10" t="s">
        <v>121</v>
      </c>
      <c r="AG58" s="11">
        <v>-9.7</v>
      </c>
      <c r="AH58" s="12">
        <f>LN(10)*8.3145*298*AG58/1000</f>
        <v>-55.34008536022351</v>
      </c>
      <c r="AI58" s="1" t="s">
        <v>121</v>
      </c>
      <c r="AJ58" s="51">
        <v>-9.7</v>
      </c>
      <c r="AK58" s="12">
        <f>LN(10)*8.3145*298*AJ58/1000</f>
        <v>-55.34008536022351</v>
      </c>
      <c r="AL58" s="1" t="s">
        <v>121</v>
      </c>
      <c r="AM58" s="25">
        <v>-9.4</v>
      </c>
      <c r="AN58" s="12">
        <f>LN(10)*8.3145*298*AM58/1000</f>
        <v>-53.62853632846402</v>
      </c>
      <c r="AO58" s="16" t="s">
        <v>121</v>
      </c>
      <c r="AP58" s="12"/>
      <c r="AQ58" s="12"/>
    </row>
    <row r="59" spans="1:43" ht="12.75">
      <c r="A59" s="31" t="s">
        <v>123</v>
      </c>
      <c r="B59" s="32">
        <v>-4.698970004336019</v>
      </c>
      <c r="C59" s="32">
        <f t="shared" si="6"/>
        <v>-26.808391870627336</v>
      </c>
      <c r="D59" s="3">
        <f t="shared" si="1"/>
        <v>1.9999999999999998E-05</v>
      </c>
      <c r="E59" s="12"/>
      <c r="F59" s="39" t="s">
        <v>413</v>
      </c>
      <c r="G59" s="34" t="s">
        <v>38</v>
      </c>
      <c r="L59" s="21" t="s">
        <v>24</v>
      </c>
      <c r="M59" s="2" t="s">
        <v>124</v>
      </c>
      <c r="N59" s="6" t="s">
        <v>123</v>
      </c>
      <c r="O59" s="15"/>
      <c r="Q59" s="1" t="s">
        <v>123</v>
      </c>
      <c r="R59" s="15"/>
      <c r="T59" s="1" t="s">
        <v>123</v>
      </c>
      <c r="W59" s="1" t="s">
        <v>123</v>
      </c>
      <c r="X59" s="15"/>
      <c r="Z59" s="1" t="s">
        <v>123</v>
      </c>
      <c r="AA59" s="15"/>
      <c r="AB59" s="15"/>
      <c r="AC59" s="31" t="s">
        <v>123</v>
      </c>
      <c r="AD59" s="32">
        <v>-4.698970004336019</v>
      </c>
      <c r="AE59" s="12">
        <f>LN(10)*8.3145*298*AD59/1000</f>
        <v>-26.808391870627336</v>
      </c>
      <c r="AF59" s="1" t="s">
        <v>123</v>
      </c>
      <c r="AG59" s="12"/>
      <c r="AH59" s="12"/>
      <c r="AI59" s="1" t="s">
        <v>123</v>
      </c>
      <c r="AJ59" s="12"/>
      <c r="AK59" s="12"/>
      <c r="AL59" s="1" t="s">
        <v>123</v>
      </c>
      <c r="AM59" s="12"/>
      <c r="AN59" s="12"/>
      <c r="AO59" s="16" t="s">
        <v>123</v>
      </c>
      <c r="AP59" s="12"/>
      <c r="AQ59" s="12"/>
    </row>
    <row r="60" spans="1:43" ht="12.75">
      <c r="A60" s="10" t="s">
        <v>125</v>
      </c>
      <c r="B60" s="11">
        <v>-6.37</v>
      </c>
      <c r="C60" s="11">
        <f t="shared" si="6"/>
        <v>-36.34189110769318</v>
      </c>
      <c r="D60" s="3">
        <f t="shared" si="1"/>
        <v>4.265795188015921E-07</v>
      </c>
      <c r="E60" s="12"/>
      <c r="F60" s="13" t="s">
        <v>16</v>
      </c>
      <c r="G60" s="3" t="s">
        <v>17</v>
      </c>
      <c r="L60" s="17" t="s">
        <v>21</v>
      </c>
      <c r="M60" s="2" t="s">
        <v>126</v>
      </c>
      <c r="N60" s="6" t="s">
        <v>125</v>
      </c>
      <c r="O60" s="15"/>
      <c r="Q60" s="1" t="s">
        <v>125</v>
      </c>
      <c r="R60" s="15"/>
      <c r="T60" s="1" t="s">
        <v>125</v>
      </c>
      <c r="W60" s="1" t="s">
        <v>125</v>
      </c>
      <c r="X60" s="15"/>
      <c r="Z60" s="1" t="s">
        <v>125</v>
      </c>
      <c r="AA60" s="15">
        <f>AB60*1000/(LN(10)*8.3145*298)</f>
        <v>-6.366162930663341</v>
      </c>
      <c r="AB60" s="18">
        <v>-36.32</v>
      </c>
      <c r="AC60" s="1" t="s">
        <v>125</v>
      </c>
      <c r="AD60" s="9"/>
      <c r="AE60" s="9"/>
      <c r="AF60" s="10" t="s">
        <v>125</v>
      </c>
      <c r="AG60" s="11">
        <v>-6.37</v>
      </c>
      <c r="AH60" s="12">
        <f>LN(10)*8.3145*298*AG60/1000</f>
        <v>-36.34189110769318</v>
      </c>
      <c r="AI60" s="1" t="s">
        <v>125</v>
      </c>
      <c r="AJ60" s="12"/>
      <c r="AK60" s="12"/>
      <c r="AL60" s="1" t="s">
        <v>125</v>
      </c>
      <c r="AM60" s="12"/>
      <c r="AN60" s="12"/>
      <c r="AO60" s="16" t="s">
        <v>125</v>
      </c>
      <c r="AP60" s="12"/>
      <c r="AQ60" s="12"/>
    </row>
    <row r="61" spans="1:43" ht="12.75">
      <c r="A61" s="31" t="s">
        <v>127</v>
      </c>
      <c r="B61" s="32">
        <v>-9</v>
      </c>
      <c r="C61" s="32">
        <f t="shared" si="6"/>
        <v>-51.346470952784706</v>
      </c>
      <c r="D61" s="3">
        <f t="shared" si="1"/>
        <v>1E-09</v>
      </c>
      <c r="E61" s="12"/>
      <c r="F61" s="39" t="s">
        <v>414</v>
      </c>
      <c r="G61" s="34" t="s">
        <v>38</v>
      </c>
      <c r="L61" s="17" t="s">
        <v>21</v>
      </c>
      <c r="M61" s="2" t="s">
        <v>128</v>
      </c>
      <c r="N61" s="6" t="s">
        <v>127</v>
      </c>
      <c r="O61" s="15"/>
      <c r="Q61" s="1" t="s">
        <v>127</v>
      </c>
      <c r="R61" s="15"/>
      <c r="T61" s="1" t="s">
        <v>127</v>
      </c>
      <c r="W61" s="1" t="s">
        <v>127</v>
      </c>
      <c r="X61" s="15"/>
      <c r="Z61" s="1" t="s">
        <v>127</v>
      </c>
      <c r="AA61" s="15"/>
      <c r="AB61" s="15"/>
      <c r="AC61" s="31" t="s">
        <v>127</v>
      </c>
      <c r="AD61" s="32">
        <v>-9</v>
      </c>
      <c r="AE61" s="12">
        <f aca="true" t="shared" si="7" ref="AE61:AE68">LN(10)*8.3145*298*AD61/1000</f>
        <v>-51.346470952784706</v>
      </c>
      <c r="AF61" s="1" t="s">
        <v>127</v>
      </c>
      <c r="AG61" s="12"/>
      <c r="AH61" s="12"/>
      <c r="AI61" s="1" t="s">
        <v>127</v>
      </c>
      <c r="AJ61" s="12"/>
      <c r="AK61" s="12"/>
      <c r="AL61" s="1" t="s">
        <v>127</v>
      </c>
      <c r="AM61" s="12"/>
      <c r="AN61" s="12"/>
      <c r="AO61" s="16" t="s">
        <v>127</v>
      </c>
      <c r="AP61" s="12"/>
      <c r="AQ61" s="12"/>
    </row>
    <row r="62" spans="1:43" ht="12.75">
      <c r="A62" s="31" t="s">
        <v>129</v>
      </c>
      <c r="B62" s="32">
        <v>-7.7447274948966935</v>
      </c>
      <c r="C62" s="32">
        <f t="shared" si="6"/>
        <v>-44.18493615043846</v>
      </c>
      <c r="D62" s="3">
        <f t="shared" si="1"/>
        <v>1.7999999999999963E-08</v>
      </c>
      <c r="E62" s="12"/>
      <c r="F62" s="39" t="s">
        <v>414</v>
      </c>
      <c r="G62" s="34" t="s">
        <v>38</v>
      </c>
      <c r="L62" s="17" t="s">
        <v>21</v>
      </c>
      <c r="M62" s="2" t="s">
        <v>130</v>
      </c>
      <c r="N62" s="6" t="s">
        <v>129</v>
      </c>
      <c r="O62" s="15"/>
      <c r="Q62" s="1" t="s">
        <v>129</v>
      </c>
      <c r="R62" s="15"/>
      <c r="T62" s="1" t="s">
        <v>129</v>
      </c>
      <c r="W62" s="1" t="s">
        <v>129</v>
      </c>
      <c r="X62" s="15"/>
      <c r="Z62" s="1" t="s">
        <v>129</v>
      </c>
      <c r="AA62" s="15"/>
      <c r="AB62" s="15"/>
      <c r="AC62" s="31" t="s">
        <v>129</v>
      </c>
      <c r="AD62" s="32">
        <v>-7.7447274948966935</v>
      </c>
      <c r="AE62" s="12">
        <f t="shared" si="7"/>
        <v>-44.18493615043846</v>
      </c>
      <c r="AF62" s="1" t="s">
        <v>129</v>
      </c>
      <c r="AG62" s="12"/>
      <c r="AH62" s="12"/>
      <c r="AI62" s="1" t="s">
        <v>129</v>
      </c>
      <c r="AJ62" s="12"/>
      <c r="AK62" s="12"/>
      <c r="AL62" s="1" t="s">
        <v>129</v>
      </c>
      <c r="AM62" s="12"/>
      <c r="AN62" s="12"/>
      <c r="AO62" s="16" t="s">
        <v>129</v>
      </c>
      <c r="AP62" s="12"/>
      <c r="AQ62" s="12"/>
    </row>
    <row r="63" spans="1:43" ht="12.75">
      <c r="A63" s="31" t="s">
        <v>131</v>
      </c>
      <c r="B63" s="32">
        <v>-6</v>
      </c>
      <c r="C63" s="32">
        <f t="shared" si="6"/>
        <v>-34.2309806351898</v>
      </c>
      <c r="D63" s="3">
        <f t="shared" si="1"/>
        <v>1E-06</v>
      </c>
      <c r="E63" s="12"/>
      <c r="F63" s="39" t="s">
        <v>415</v>
      </c>
      <c r="G63" s="34" t="s">
        <v>38</v>
      </c>
      <c r="L63" s="21" t="s">
        <v>24</v>
      </c>
      <c r="M63" s="2" t="s">
        <v>132</v>
      </c>
      <c r="N63" s="6" t="s">
        <v>131</v>
      </c>
      <c r="O63" s="15"/>
      <c r="Q63" s="1" t="s">
        <v>131</v>
      </c>
      <c r="R63" s="15"/>
      <c r="T63" s="1" t="s">
        <v>131</v>
      </c>
      <c r="W63" s="1" t="s">
        <v>131</v>
      </c>
      <c r="X63" s="15"/>
      <c r="Z63" s="1" t="s">
        <v>131</v>
      </c>
      <c r="AA63" s="15"/>
      <c r="AB63" s="15"/>
      <c r="AC63" s="31" t="s">
        <v>131</v>
      </c>
      <c r="AD63" s="32">
        <v>-6</v>
      </c>
      <c r="AE63" s="12">
        <f t="shared" si="7"/>
        <v>-34.2309806351898</v>
      </c>
      <c r="AF63" s="1" t="s">
        <v>131</v>
      </c>
      <c r="AG63" s="12"/>
      <c r="AH63" s="12"/>
      <c r="AI63" s="1" t="s">
        <v>131</v>
      </c>
      <c r="AJ63" s="12"/>
      <c r="AK63" s="12"/>
      <c r="AL63" s="1" t="s">
        <v>131</v>
      </c>
      <c r="AM63" s="12"/>
      <c r="AN63" s="12"/>
      <c r="AO63" s="16" t="s">
        <v>131</v>
      </c>
      <c r="AP63" s="12"/>
      <c r="AQ63" s="12"/>
    </row>
    <row r="64" spans="1:43" ht="12.75">
      <c r="A64" s="31" t="s">
        <v>133</v>
      </c>
      <c r="B64" s="32">
        <v>-2.2676062401770314</v>
      </c>
      <c r="C64" s="32">
        <f t="shared" si="6"/>
        <v>-12.937064215955921</v>
      </c>
      <c r="D64" s="3">
        <f t="shared" si="1"/>
        <v>0.0054</v>
      </c>
      <c r="E64" s="12"/>
      <c r="F64" s="39" t="s">
        <v>416</v>
      </c>
      <c r="G64" s="34" t="s">
        <v>38</v>
      </c>
      <c r="L64" s="8"/>
      <c r="M64" s="2" t="s">
        <v>134</v>
      </c>
      <c r="N64" s="6" t="s">
        <v>133</v>
      </c>
      <c r="O64" s="15"/>
      <c r="Q64" s="1" t="s">
        <v>133</v>
      </c>
      <c r="R64" s="15"/>
      <c r="T64" s="1" t="s">
        <v>133</v>
      </c>
      <c r="W64" s="1" t="s">
        <v>133</v>
      </c>
      <c r="X64" s="15"/>
      <c r="Z64" s="1" t="s">
        <v>133</v>
      </c>
      <c r="AA64" s="15"/>
      <c r="AB64" s="15"/>
      <c r="AC64" s="31" t="s">
        <v>133</v>
      </c>
      <c r="AD64" s="32">
        <v>-2.2676062401770314</v>
      </c>
      <c r="AE64" s="12">
        <f t="shared" si="7"/>
        <v>-12.937064215955921</v>
      </c>
      <c r="AF64" s="1" t="s">
        <v>133</v>
      </c>
      <c r="AG64" s="12"/>
      <c r="AH64" s="12"/>
      <c r="AI64" s="1" t="s">
        <v>133</v>
      </c>
      <c r="AJ64" s="12"/>
      <c r="AK64" s="12"/>
      <c r="AL64" s="1" t="s">
        <v>133</v>
      </c>
      <c r="AM64" s="12"/>
      <c r="AN64" s="12"/>
      <c r="AO64" s="16" t="s">
        <v>133</v>
      </c>
      <c r="AP64" s="12"/>
      <c r="AQ64" s="12"/>
    </row>
    <row r="65" spans="1:43" ht="12.75">
      <c r="A65" s="31" t="s">
        <v>135</v>
      </c>
      <c r="B65" s="32">
        <v>-2.494850021680094</v>
      </c>
      <c r="C65" s="32">
        <f t="shared" si="6"/>
        <v>-14.23352712997236</v>
      </c>
      <c r="D65" s="3">
        <f t="shared" si="1"/>
        <v>0.003199999999999996</v>
      </c>
      <c r="E65" s="12"/>
      <c r="F65" s="39" t="s">
        <v>416</v>
      </c>
      <c r="G65" s="34" t="s">
        <v>38</v>
      </c>
      <c r="L65" s="8"/>
      <c r="M65" s="2" t="s">
        <v>136</v>
      </c>
      <c r="N65" s="6" t="s">
        <v>135</v>
      </c>
      <c r="O65" s="15"/>
      <c r="Q65" s="1" t="s">
        <v>135</v>
      </c>
      <c r="R65" s="15"/>
      <c r="T65" s="1" t="s">
        <v>135</v>
      </c>
      <c r="W65" s="1" t="s">
        <v>135</v>
      </c>
      <c r="X65" s="15"/>
      <c r="Z65" s="1" t="s">
        <v>135</v>
      </c>
      <c r="AA65" s="15"/>
      <c r="AB65" s="15"/>
      <c r="AC65" s="31" t="s">
        <v>135</v>
      </c>
      <c r="AD65" s="32">
        <v>-2.494850021680094</v>
      </c>
      <c r="AE65" s="12">
        <f t="shared" si="7"/>
        <v>-14.23352712997236</v>
      </c>
      <c r="AF65" s="1" t="s">
        <v>135</v>
      </c>
      <c r="AG65" s="12"/>
      <c r="AH65" s="12"/>
      <c r="AI65" s="1" t="s">
        <v>135</v>
      </c>
      <c r="AJ65" s="12"/>
      <c r="AK65" s="12"/>
      <c r="AL65" s="1" t="s">
        <v>135</v>
      </c>
      <c r="AM65" s="12"/>
      <c r="AN65" s="12"/>
      <c r="AO65" s="16" t="s">
        <v>135</v>
      </c>
      <c r="AP65" s="12"/>
      <c r="AQ65" s="12"/>
    </row>
    <row r="66" spans="1:43" ht="12.75">
      <c r="A66" s="31" t="s">
        <v>137</v>
      </c>
      <c r="B66" s="32">
        <v>-2.85</v>
      </c>
      <c r="C66" s="32">
        <f t="shared" si="6"/>
        <v>-16.259715801715156</v>
      </c>
      <c r="D66" s="3">
        <f t="shared" si="1"/>
        <v>0.0014125375446227527</v>
      </c>
      <c r="E66" s="12"/>
      <c r="F66" s="54" t="s">
        <v>417</v>
      </c>
      <c r="G66" s="34" t="s">
        <v>38</v>
      </c>
      <c r="L66" s="8"/>
      <c r="M66" s="2" t="s">
        <v>136</v>
      </c>
      <c r="N66" s="6" t="s">
        <v>137</v>
      </c>
      <c r="O66" s="15"/>
      <c r="Q66" s="1" t="s">
        <v>137</v>
      </c>
      <c r="R66" s="15"/>
      <c r="T66" s="1" t="s">
        <v>137</v>
      </c>
      <c r="W66" s="1" t="s">
        <v>137</v>
      </c>
      <c r="X66" s="15"/>
      <c r="Z66" s="1" t="s">
        <v>137</v>
      </c>
      <c r="AA66" s="15"/>
      <c r="AB66" s="15"/>
      <c r="AC66" s="31" t="s">
        <v>137</v>
      </c>
      <c r="AD66" s="32">
        <f>LOG10(0.0014)</f>
        <v>-2.853871964321762</v>
      </c>
      <c r="AE66" s="12">
        <f t="shared" si="7"/>
        <v>-16.28180599100155</v>
      </c>
      <c r="AF66" s="1" t="s">
        <v>137</v>
      </c>
      <c r="AG66" s="9"/>
      <c r="AH66" s="9"/>
      <c r="AI66" s="1" t="s">
        <v>137</v>
      </c>
      <c r="AJ66" s="9"/>
      <c r="AK66" s="9"/>
      <c r="AL66" s="1" t="s">
        <v>137</v>
      </c>
      <c r="AM66" s="9"/>
      <c r="AN66" s="9"/>
      <c r="AO66" s="19" t="s">
        <v>137</v>
      </c>
      <c r="AP66" s="9"/>
      <c r="AQ66" s="9"/>
    </row>
    <row r="67" spans="1:43" ht="12.75">
      <c r="A67" s="31" t="s">
        <v>138</v>
      </c>
      <c r="B67" s="32">
        <v>-2.677780705266081</v>
      </c>
      <c r="C67" s="32">
        <f t="shared" si="6"/>
        <v>-15.277176577874686</v>
      </c>
      <c r="D67" s="3">
        <f aca="true" t="shared" si="8" ref="D67:D130">10^B67</f>
        <v>0.0020999999999999973</v>
      </c>
      <c r="E67" s="12"/>
      <c r="F67" s="39" t="s">
        <v>416</v>
      </c>
      <c r="G67" s="34" t="s">
        <v>38</v>
      </c>
      <c r="L67" s="8"/>
      <c r="M67" s="2" t="s">
        <v>136</v>
      </c>
      <c r="N67" s="6" t="s">
        <v>138</v>
      </c>
      <c r="O67" s="15"/>
      <c r="Q67" s="1" t="s">
        <v>138</v>
      </c>
      <c r="R67" s="15"/>
      <c r="T67" s="1" t="s">
        <v>138</v>
      </c>
      <c r="W67" s="1" t="s">
        <v>138</v>
      </c>
      <c r="X67" s="15"/>
      <c r="Z67" s="1" t="s">
        <v>138</v>
      </c>
      <c r="AA67" s="15"/>
      <c r="AB67" s="15"/>
      <c r="AC67" s="31" t="s">
        <v>138</v>
      </c>
      <c r="AD67" s="32">
        <v>-2.677780705266081</v>
      </c>
      <c r="AE67" s="12">
        <f t="shared" si="7"/>
        <v>-15.277176577874686</v>
      </c>
      <c r="AF67" s="1" t="s">
        <v>138</v>
      </c>
      <c r="AG67" s="12"/>
      <c r="AH67" s="12"/>
      <c r="AI67" s="1" t="s">
        <v>138</v>
      </c>
      <c r="AJ67" s="12"/>
      <c r="AK67" s="12"/>
      <c r="AL67" s="1" t="s">
        <v>138</v>
      </c>
      <c r="AM67" s="12"/>
      <c r="AN67" s="12"/>
      <c r="AO67" s="16" t="s">
        <v>138</v>
      </c>
      <c r="AP67" s="12"/>
      <c r="AQ67" s="12"/>
    </row>
    <row r="68" spans="1:43" ht="12.75">
      <c r="A68" s="31" t="s">
        <v>139</v>
      </c>
      <c r="B68" s="32">
        <v>-1.6575773191777938</v>
      </c>
      <c r="C68" s="32">
        <f t="shared" si="6"/>
        <v>-9.456749519017482</v>
      </c>
      <c r="D68" s="3">
        <f t="shared" si="8"/>
        <v>0.021999999999999992</v>
      </c>
      <c r="E68" s="12"/>
      <c r="F68" s="39" t="s">
        <v>416</v>
      </c>
      <c r="G68" s="34" t="s">
        <v>38</v>
      </c>
      <c r="L68" s="8"/>
      <c r="M68" s="2" t="s">
        <v>136</v>
      </c>
      <c r="N68" s="6" t="s">
        <v>139</v>
      </c>
      <c r="O68" s="15"/>
      <c r="Q68" s="1" t="s">
        <v>139</v>
      </c>
      <c r="R68" s="15"/>
      <c r="T68" s="1" t="s">
        <v>139</v>
      </c>
      <c r="W68" s="1" t="s">
        <v>139</v>
      </c>
      <c r="X68" s="15"/>
      <c r="Z68" s="1" t="s">
        <v>139</v>
      </c>
      <c r="AA68" s="15"/>
      <c r="AB68" s="15"/>
      <c r="AC68" s="31" t="s">
        <v>139</v>
      </c>
      <c r="AD68" s="32">
        <v>-1.6575773191777938</v>
      </c>
      <c r="AE68" s="12">
        <f t="shared" si="7"/>
        <v>-9.456749519017482</v>
      </c>
      <c r="AF68" s="1" t="s">
        <v>139</v>
      </c>
      <c r="AG68" s="12"/>
      <c r="AH68" s="12"/>
      <c r="AI68" s="1" t="s">
        <v>139</v>
      </c>
      <c r="AJ68" s="12"/>
      <c r="AK68" s="12"/>
      <c r="AL68" s="1" t="s">
        <v>139</v>
      </c>
      <c r="AM68" s="12"/>
      <c r="AN68" s="12"/>
      <c r="AO68" s="16" t="s">
        <v>139</v>
      </c>
      <c r="AP68" s="12"/>
      <c r="AQ68" s="12"/>
    </row>
    <row r="69" spans="1:43" ht="12.75">
      <c r="A69" s="10" t="s">
        <v>140</v>
      </c>
      <c r="B69" s="11">
        <v>-9.23</v>
      </c>
      <c r="C69" s="11">
        <f t="shared" si="6"/>
        <v>-52.658658543800314</v>
      </c>
      <c r="D69" s="3">
        <f t="shared" si="8"/>
        <v>5.888436553555865E-10</v>
      </c>
      <c r="E69" s="12"/>
      <c r="F69" s="13" t="s">
        <v>16</v>
      </c>
      <c r="G69" s="3" t="s">
        <v>17</v>
      </c>
      <c r="L69" s="17" t="s">
        <v>21</v>
      </c>
      <c r="M69" s="2" t="s">
        <v>141</v>
      </c>
      <c r="N69" s="6" t="s">
        <v>140</v>
      </c>
      <c r="O69" s="15">
        <f>P69*1000/(LN(10)*8.3145*298)</f>
        <v>-9.221471139377709</v>
      </c>
      <c r="P69" s="22">
        <v>-52.61</v>
      </c>
      <c r="Q69" s="1" t="s">
        <v>140</v>
      </c>
      <c r="R69" s="15">
        <f>S69*1000/(LN(10)*8.3145*298)</f>
        <v>-9.221471139377709</v>
      </c>
      <c r="S69" s="24">
        <v>-52.61</v>
      </c>
      <c r="T69" s="1" t="s">
        <v>140</v>
      </c>
      <c r="W69" s="1" t="s">
        <v>140</v>
      </c>
      <c r="X69" s="47">
        <v>-9.22</v>
      </c>
      <c r="Y69" s="9">
        <f>LN(10)*8.3145*298*X69/1000</f>
        <v>-52.60160690940834</v>
      </c>
      <c r="Z69" s="1" t="s">
        <v>140</v>
      </c>
      <c r="AA69" s="15">
        <f>AB69*1000/(LN(10)*8.3145*298)</f>
        <v>-9.221471139377709</v>
      </c>
      <c r="AB69" s="48">
        <v>-52.61</v>
      </c>
      <c r="AC69" s="1" t="s">
        <v>140</v>
      </c>
      <c r="AD69" s="12"/>
      <c r="AE69" s="12"/>
      <c r="AF69" s="10" t="s">
        <v>140</v>
      </c>
      <c r="AG69" s="11">
        <v>-9.23</v>
      </c>
      <c r="AH69" s="12">
        <f>LN(10)*8.3145*298*AG69/1000</f>
        <v>-52.658658543800314</v>
      </c>
      <c r="AI69" s="1" t="s">
        <v>140</v>
      </c>
      <c r="AJ69" s="12"/>
      <c r="AK69" s="12"/>
      <c r="AL69" s="1" t="s">
        <v>140</v>
      </c>
      <c r="AM69" s="12"/>
      <c r="AN69" s="12"/>
      <c r="AO69" s="16" t="s">
        <v>140</v>
      </c>
      <c r="AP69" s="12"/>
      <c r="AQ69" s="12"/>
    </row>
    <row r="70" spans="1:43" ht="12.75">
      <c r="A70" s="31" t="s">
        <v>142</v>
      </c>
      <c r="B70" s="32">
        <v>-4.34</v>
      </c>
      <c r="C70" s="32">
        <f t="shared" si="6"/>
        <v>-24.760409326120627</v>
      </c>
      <c r="D70" s="3">
        <f t="shared" si="8"/>
        <v>4.5708818961487455E-05</v>
      </c>
      <c r="E70" s="12"/>
      <c r="F70" s="39" t="s">
        <v>143</v>
      </c>
      <c r="G70" s="34" t="s">
        <v>38</v>
      </c>
      <c r="M70" s="2" t="s">
        <v>144</v>
      </c>
      <c r="N70" s="6" t="s">
        <v>142</v>
      </c>
      <c r="O70" s="15"/>
      <c r="Q70" s="1" t="s">
        <v>142</v>
      </c>
      <c r="R70" s="15"/>
      <c r="T70" s="1" t="s">
        <v>142</v>
      </c>
      <c r="W70" s="1" t="s">
        <v>142</v>
      </c>
      <c r="X70" s="15"/>
      <c r="Z70" s="1" t="s">
        <v>142</v>
      </c>
      <c r="AA70" s="15"/>
      <c r="AB70" s="15"/>
      <c r="AC70" s="56" t="s">
        <v>142</v>
      </c>
      <c r="AD70" s="57">
        <f>LOG10(0.000046)</f>
        <v>-4.337242168318426</v>
      </c>
      <c r="AE70" s="12">
        <f>LN(10)*8.3145*298*AD70/1000</f>
        <v>-24.744675445639444</v>
      </c>
      <c r="AF70" s="1" t="s">
        <v>142</v>
      </c>
      <c r="AG70" s="9"/>
      <c r="AH70" s="9"/>
      <c r="AI70" s="1" t="s">
        <v>142</v>
      </c>
      <c r="AJ70" s="9"/>
      <c r="AK70" s="9"/>
      <c r="AL70" s="1" t="s">
        <v>142</v>
      </c>
      <c r="AM70" s="9"/>
      <c r="AN70" s="9"/>
      <c r="AO70" s="19" t="s">
        <v>142</v>
      </c>
      <c r="AP70" s="9"/>
      <c r="AQ70" s="9"/>
    </row>
    <row r="71" spans="1:43" ht="12.75">
      <c r="A71" s="26" t="s">
        <v>145</v>
      </c>
      <c r="B71" s="25">
        <v>-7.3</v>
      </c>
      <c r="C71" s="25">
        <f t="shared" si="6"/>
        <v>-41.64769310614759</v>
      </c>
      <c r="D71" s="3">
        <f t="shared" si="8"/>
        <v>5.0118723362727164E-08</v>
      </c>
      <c r="E71" s="12"/>
      <c r="F71" s="20" t="s">
        <v>405</v>
      </c>
      <c r="G71" s="3" t="s">
        <v>17</v>
      </c>
      <c r="L71" s="8"/>
      <c r="M71" s="2" t="s">
        <v>146</v>
      </c>
      <c r="N71" s="6" t="s">
        <v>145</v>
      </c>
      <c r="O71" s="15">
        <f>P71*1000/(LN(10)*8.3145*298)</f>
        <v>-7.300404351930841</v>
      </c>
      <c r="P71" s="22">
        <v>-41.65</v>
      </c>
      <c r="Q71" s="1" t="s">
        <v>145</v>
      </c>
      <c r="R71" s="15">
        <f>S71*1000/(LN(10)*8.3145*298)</f>
        <v>-7.300404351930841</v>
      </c>
      <c r="S71" s="24">
        <v>-41.65</v>
      </c>
      <c r="T71" s="1" t="s">
        <v>145</v>
      </c>
      <c r="W71" s="1" t="s">
        <v>145</v>
      </c>
      <c r="X71" s="15"/>
      <c r="Z71" s="1" t="s">
        <v>145</v>
      </c>
      <c r="AA71" s="15">
        <f aca="true" t="shared" si="9" ref="AA71:AA78">AB71*1000/(LN(10)*8.3145*298)</f>
        <v>-7.300404351930841</v>
      </c>
      <c r="AB71" s="18">
        <v>-41.65</v>
      </c>
      <c r="AC71" s="1" t="s">
        <v>145</v>
      </c>
      <c r="AD71" s="9"/>
      <c r="AE71" s="9"/>
      <c r="AF71" s="1" t="s">
        <v>145</v>
      </c>
      <c r="AG71" s="11">
        <v>-7.31</v>
      </c>
      <c r="AH71" s="12">
        <f aca="true" t="shared" si="10" ref="AH71:AH79">LN(10)*8.3145*298*AG71/1000</f>
        <v>-41.704744740539574</v>
      </c>
      <c r="AI71" s="1" t="s">
        <v>145</v>
      </c>
      <c r="AJ71" s="12"/>
      <c r="AK71" s="12"/>
      <c r="AL71" s="26" t="s">
        <v>145</v>
      </c>
      <c r="AM71" s="25">
        <v>-7.3</v>
      </c>
      <c r="AN71" s="9">
        <f>LN(10)*8.3145*298*AM71/1000</f>
        <v>-41.64769310614759</v>
      </c>
      <c r="AO71" s="19" t="s">
        <v>145</v>
      </c>
      <c r="AP71" s="9"/>
      <c r="AQ71" s="9"/>
    </row>
    <row r="72" spans="1:43" ht="12.75">
      <c r="A72" s="10" t="s">
        <v>147</v>
      </c>
      <c r="B72" s="11">
        <v>-8.1</v>
      </c>
      <c r="C72" s="11">
        <f t="shared" si="6"/>
        <v>-46.21182385750623</v>
      </c>
      <c r="D72" s="3">
        <f t="shared" si="8"/>
        <v>7.943282347242809E-09</v>
      </c>
      <c r="E72" s="12"/>
      <c r="F72" s="13" t="s">
        <v>16</v>
      </c>
      <c r="G72" s="3" t="s">
        <v>17</v>
      </c>
      <c r="L72" s="17" t="s">
        <v>21</v>
      </c>
      <c r="M72" s="2" t="s">
        <v>148</v>
      </c>
      <c r="N72" s="6" t="s">
        <v>147</v>
      </c>
      <c r="O72" s="15">
        <f>P72*1000/(LN(10)*8.3145*298)</f>
        <v>-8.09442192010003</v>
      </c>
      <c r="P72" s="22">
        <v>-46.18</v>
      </c>
      <c r="Q72" s="1" t="s">
        <v>147</v>
      </c>
      <c r="R72" s="15">
        <f>S72*1000/(LN(10)*8.3145*298)</f>
        <v>-8.09442192010003</v>
      </c>
      <c r="S72" s="24">
        <v>-46.18</v>
      </c>
      <c r="T72" s="1" t="s">
        <v>147</v>
      </c>
      <c r="W72" s="1" t="s">
        <v>147</v>
      </c>
      <c r="X72" s="15"/>
      <c r="Z72" s="1" t="s">
        <v>147</v>
      </c>
      <c r="AA72" s="15">
        <f t="shared" si="9"/>
        <v>-8.09442192010003</v>
      </c>
      <c r="AB72" s="18">
        <v>-46.18</v>
      </c>
      <c r="AC72" s="1" t="s">
        <v>147</v>
      </c>
      <c r="AD72" s="9"/>
      <c r="AE72" s="9"/>
      <c r="AF72" s="10" t="s">
        <v>147</v>
      </c>
      <c r="AG72" s="11">
        <v>-8.1</v>
      </c>
      <c r="AH72" s="12">
        <f t="shared" si="10"/>
        <v>-46.21182385750623</v>
      </c>
      <c r="AI72" s="1" t="s">
        <v>147</v>
      </c>
      <c r="AJ72" s="12"/>
      <c r="AK72" s="12"/>
      <c r="AL72" s="1" t="s">
        <v>147</v>
      </c>
      <c r="AM72" s="12"/>
      <c r="AN72" s="12"/>
      <c r="AO72" s="16" t="s">
        <v>147</v>
      </c>
      <c r="AP72" s="12"/>
      <c r="AQ72" s="12"/>
    </row>
    <row r="73" spans="1:43" ht="12.75">
      <c r="A73" s="10" t="s">
        <v>149</v>
      </c>
      <c r="B73" s="11">
        <v>-9.69</v>
      </c>
      <c r="C73" s="11">
        <f t="shared" si="6"/>
        <v>-55.28303372583154</v>
      </c>
      <c r="D73" s="3">
        <f t="shared" si="8"/>
        <v>2.0417379446695298E-10</v>
      </c>
      <c r="E73" s="12"/>
      <c r="F73" s="13" t="s">
        <v>16</v>
      </c>
      <c r="G73" s="3" t="s">
        <v>17</v>
      </c>
      <c r="L73" s="17" t="s">
        <v>21</v>
      </c>
      <c r="M73" s="2" t="s">
        <v>150</v>
      </c>
      <c r="N73" s="6" t="s">
        <v>149</v>
      </c>
      <c r="O73" s="15"/>
      <c r="Q73" s="1" t="s">
        <v>149</v>
      </c>
      <c r="R73" s="15"/>
      <c r="T73" s="1" t="s">
        <v>149</v>
      </c>
      <c r="W73" s="1" t="s">
        <v>149</v>
      </c>
      <c r="X73" s="15"/>
      <c r="Z73" s="1" t="s">
        <v>149</v>
      </c>
      <c r="AA73" s="15">
        <f t="shared" si="9"/>
        <v>-9.677198661947221</v>
      </c>
      <c r="AB73" s="18">
        <v>-55.21</v>
      </c>
      <c r="AC73" s="1" t="s">
        <v>149</v>
      </c>
      <c r="AD73" s="9"/>
      <c r="AE73" s="9"/>
      <c r="AF73" s="10" t="s">
        <v>149</v>
      </c>
      <c r="AG73" s="11">
        <v>-9.69</v>
      </c>
      <c r="AH73" s="12">
        <f t="shared" si="10"/>
        <v>-55.28303372583154</v>
      </c>
      <c r="AI73" s="1" t="s">
        <v>149</v>
      </c>
      <c r="AJ73" s="12"/>
      <c r="AK73" s="12"/>
      <c r="AL73" s="1" t="s">
        <v>149</v>
      </c>
      <c r="AM73" s="12"/>
      <c r="AN73" s="12"/>
      <c r="AO73" s="16" t="s">
        <v>149</v>
      </c>
      <c r="AP73" s="12"/>
      <c r="AQ73" s="12"/>
    </row>
    <row r="74" spans="1:43" ht="12.75">
      <c r="A74" s="10" t="s">
        <v>151</v>
      </c>
      <c r="B74" s="11">
        <v>-10.08</v>
      </c>
      <c r="C74" s="11">
        <f t="shared" si="6"/>
        <v>-57.50804746711887</v>
      </c>
      <c r="D74" s="3">
        <f t="shared" si="8"/>
        <v>8.317637711026683E-11</v>
      </c>
      <c r="E74" s="12"/>
      <c r="F74" s="13" t="s">
        <v>16</v>
      </c>
      <c r="G74" s="3" t="s">
        <v>17</v>
      </c>
      <c r="L74" s="17" t="s">
        <v>21</v>
      </c>
      <c r="M74" s="2" t="s">
        <v>152</v>
      </c>
      <c r="N74" s="6" t="s">
        <v>151</v>
      </c>
      <c r="O74" s="15"/>
      <c r="Q74" s="1" t="s">
        <v>151</v>
      </c>
      <c r="R74" s="15"/>
      <c r="T74" s="1" t="s">
        <v>151</v>
      </c>
      <c r="W74" s="1" t="s">
        <v>151</v>
      </c>
      <c r="X74" s="15"/>
      <c r="Z74" s="1" t="s">
        <v>151</v>
      </c>
      <c r="AA74" s="15">
        <f t="shared" si="9"/>
        <v>-10.07508384511368</v>
      </c>
      <c r="AB74" s="18">
        <v>-57.48</v>
      </c>
      <c r="AC74" s="1" t="s">
        <v>151</v>
      </c>
      <c r="AD74" s="9"/>
      <c r="AE74" s="9"/>
      <c r="AF74" s="10" t="s">
        <v>151</v>
      </c>
      <c r="AG74" s="11">
        <v>-10.08</v>
      </c>
      <c r="AH74" s="12">
        <f t="shared" si="10"/>
        <v>-57.50804746711887</v>
      </c>
      <c r="AI74" s="1" t="s">
        <v>151</v>
      </c>
      <c r="AJ74" s="12"/>
      <c r="AK74" s="12"/>
      <c r="AL74" s="1" t="s">
        <v>151</v>
      </c>
      <c r="AM74" s="12"/>
      <c r="AN74" s="12"/>
      <c r="AO74" s="16" t="s">
        <v>151</v>
      </c>
      <c r="AP74" s="12"/>
      <c r="AQ74" s="12"/>
    </row>
    <row r="75" spans="1:43" ht="12.75">
      <c r="A75" s="10" t="s">
        <v>153</v>
      </c>
      <c r="B75" s="11">
        <v>-10.46</v>
      </c>
      <c r="C75" s="11">
        <f t="shared" si="6"/>
        <v>-59.67600957401423</v>
      </c>
      <c r="D75" s="3">
        <f t="shared" si="8"/>
        <v>3.467368504525306E-11</v>
      </c>
      <c r="E75" s="12"/>
      <c r="F75" s="13" t="s">
        <v>16</v>
      </c>
      <c r="G75" s="3" t="s">
        <v>17</v>
      </c>
      <c r="L75" s="17" t="s">
        <v>21</v>
      </c>
      <c r="M75" s="2" t="s">
        <v>154</v>
      </c>
      <c r="N75" s="6" t="s">
        <v>153</v>
      </c>
      <c r="O75" s="15"/>
      <c r="Q75" s="1" t="s">
        <v>153</v>
      </c>
      <c r="R75" s="15"/>
      <c r="T75" s="1" t="s">
        <v>153</v>
      </c>
      <c r="W75" s="1" t="s">
        <v>153</v>
      </c>
      <c r="X75" s="15"/>
      <c r="Z75" s="1" t="s">
        <v>153</v>
      </c>
      <c r="AA75" s="15">
        <f t="shared" si="9"/>
        <v>-10.45544104664285</v>
      </c>
      <c r="AB75" s="18">
        <v>-59.65</v>
      </c>
      <c r="AC75" s="1" t="s">
        <v>153</v>
      </c>
      <c r="AD75" s="9"/>
      <c r="AE75" s="9"/>
      <c r="AF75" s="10" t="s">
        <v>153</v>
      </c>
      <c r="AG75" s="11">
        <v>-10.46</v>
      </c>
      <c r="AH75" s="12">
        <f t="shared" si="10"/>
        <v>-59.67600957401423</v>
      </c>
      <c r="AI75" s="1" t="s">
        <v>153</v>
      </c>
      <c r="AJ75" s="51">
        <v>-10.46</v>
      </c>
      <c r="AK75" s="12">
        <f>LN(10)*8.3145*298*AJ75/1000</f>
        <v>-59.67600957401423</v>
      </c>
      <c r="AL75" s="1" t="s">
        <v>153</v>
      </c>
      <c r="AM75" s="12"/>
      <c r="AN75" s="12"/>
      <c r="AO75" s="16" t="s">
        <v>153</v>
      </c>
      <c r="AP75" s="12"/>
      <c r="AQ75" s="12"/>
    </row>
    <row r="76" spans="1:43" ht="12.75">
      <c r="A76" s="10" t="s">
        <v>155</v>
      </c>
      <c r="B76" s="11">
        <v>-10.12</v>
      </c>
      <c r="C76" s="11">
        <f t="shared" si="6"/>
        <v>-57.7362540046868</v>
      </c>
      <c r="D76" s="3">
        <f t="shared" si="8"/>
        <v>7.585775750291843E-11</v>
      </c>
      <c r="E76" s="12"/>
      <c r="F76" s="13" t="s">
        <v>16</v>
      </c>
      <c r="G76" s="3" t="s">
        <v>17</v>
      </c>
      <c r="L76" s="17" t="s">
        <v>21</v>
      </c>
      <c r="M76" s="2" t="s">
        <v>156</v>
      </c>
      <c r="N76" s="6" t="s">
        <v>155</v>
      </c>
      <c r="O76" s="15"/>
      <c r="Q76" s="1" t="s">
        <v>155</v>
      </c>
      <c r="R76" s="15"/>
      <c r="T76" s="1" t="s">
        <v>155</v>
      </c>
      <c r="W76" s="1" t="s">
        <v>155</v>
      </c>
      <c r="X76" s="15"/>
      <c r="Z76" s="1" t="s">
        <v>155</v>
      </c>
      <c r="AA76" s="15">
        <f t="shared" si="9"/>
        <v>-10.113645404715715</v>
      </c>
      <c r="AB76" s="18">
        <v>-57.7</v>
      </c>
      <c r="AC76" s="1" t="s">
        <v>155</v>
      </c>
      <c r="AD76" s="9"/>
      <c r="AE76" s="9"/>
      <c r="AF76" s="10" t="s">
        <v>155</v>
      </c>
      <c r="AG76" s="11">
        <v>-10.12</v>
      </c>
      <c r="AH76" s="12">
        <f t="shared" si="10"/>
        <v>-57.7362540046868</v>
      </c>
      <c r="AI76" s="1" t="s">
        <v>155</v>
      </c>
      <c r="AJ76" s="12"/>
      <c r="AK76" s="12"/>
      <c r="AL76" s="1" t="s">
        <v>155</v>
      </c>
      <c r="AM76" s="12"/>
      <c r="AN76" s="12"/>
      <c r="AO76" s="16" t="s">
        <v>155</v>
      </c>
      <c r="AP76" s="12"/>
      <c r="AQ76" s="12"/>
    </row>
    <row r="77" spans="1:43" ht="12.75">
      <c r="A77" s="10" t="s">
        <v>157</v>
      </c>
      <c r="B77" s="11">
        <v>-9.01</v>
      </c>
      <c r="C77" s="11">
        <f t="shared" si="6"/>
        <v>-51.40352258717669</v>
      </c>
      <c r="D77" s="3">
        <f t="shared" si="8"/>
        <v>9.77237220955808E-10</v>
      </c>
      <c r="E77" s="12"/>
      <c r="F77" s="13" t="s">
        <v>16</v>
      </c>
      <c r="G77" s="3" t="s">
        <v>17</v>
      </c>
      <c r="L77" s="17" t="s">
        <v>21</v>
      </c>
      <c r="M77" s="2" t="s">
        <v>158</v>
      </c>
      <c r="N77" s="6" t="s">
        <v>157</v>
      </c>
      <c r="O77" s="15"/>
      <c r="Q77" s="1" t="s">
        <v>157</v>
      </c>
      <c r="R77" s="15"/>
      <c r="T77" s="1" t="s">
        <v>157</v>
      </c>
      <c r="W77" s="1" t="s">
        <v>157</v>
      </c>
      <c r="X77" s="15"/>
      <c r="Z77" s="1" t="s">
        <v>157</v>
      </c>
      <c r="AA77" s="15">
        <f t="shared" si="9"/>
        <v>-9.000618570747868</v>
      </c>
      <c r="AB77" s="18">
        <v>-51.35</v>
      </c>
      <c r="AC77" s="1" t="s">
        <v>157</v>
      </c>
      <c r="AD77" s="9"/>
      <c r="AE77" s="9"/>
      <c r="AF77" s="10" t="s">
        <v>157</v>
      </c>
      <c r="AG77" s="11">
        <v>-9.01</v>
      </c>
      <c r="AH77" s="12">
        <f t="shared" si="10"/>
        <v>-51.40352258717669</v>
      </c>
      <c r="AI77" s="1" t="s">
        <v>157</v>
      </c>
      <c r="AJ77" s="12"/>
      <c r="AK77" s="12"/>
      <c r="AL77" s="1" t="s">
        <v>157</v>
      </c>
      <c r="AM77" s="12"/>
      <c r="AN77" s="12"/>
      <c r="AO77" s="16" t="s">
        <v>157</v>
      </c>
      <c r="AP77" s="12"/>
      <c r="AQ77" s="12"/>
    </row>
    <row r="78" spans="1:43" ht="12.75">
      <c r="A78" s="10" t="s">
        <v>159</v>
      </c>
      <c r="B78" s="11">
        <v>-9.52</v>
      </c>
      <c r="C78" s="11">
        <f t="shared" si="6"/>
        <v>-54.313155941167814</v>
      </c>
      <c r="D78" s="3">
        <f t="shared" si="8"/>
        <v>3.0199517204020115E-10</v>
      </c>
      <c r="E78" s="12"/>
      <c r="F78" s="13" t="s">
        <v>16</v>
      </c>
      <c r="G78" s="3" t="s">
        <v>17</v>
      </c>
      <c r="L78" s="17" t="s">
        <v>21</v>
      </c>
      <c r="M78" s="2" t="s">
        <v>160</v>
      </c>
      <c r="N78" s="6" t="s">
        <v>159</v>
      </c>
      <c r="O78" s="15">
        <f>P78*1000/(LN(10)*8.3145*298)</f>
        <v>-9.508930038229247</v>
      </c>
      <c r="P78" s="22">
        <v>-54.25</v>
      </c>
      <c r="Q78" s="1" t="s">
        <v>159</v>
      </c>
      <c r="R78" s="15">
        <f>S78*1000/(LN(10)*8.3145*298)</f>
        <v>-9.508930038229247</v>
      </c>
      <c r="S78" s="24">
        <v>-54.25</v>
      </c>
      <c r="T78" s="1" t="s">
        <v>159</v>
      </c>
      <c r="W78" s="1" t="s">
        <v>159</v>
      </c>
      <c r="X78" s="47">
        <v>-9.51</v>
      </c>
      <c r="Y78" s="9">
        <f>LN(10)*8.3145*298*X78/1000</f>
        <v>-54.25610430677584</v>
      </c>
      <c r="Z78" s="1" t="s">
        <v>159</v>
      </c>
      <c r="AA78" s="15">
        <f t="shared" si="9"/>
        <v>-9.508930038229247</v>
      </c>
      <c r="AB78" s="18">
        <v>-54.25</v>
      </c>
      <c r="AC78" s="1" t="s">
        <v>159</v>
      </c>
      <c r="AD78" s="9"/>
      <c r="AE78" s="9"/>
      <c r="AF78" s="10" t="s">
        <v>159</v>
      </c>
      <c r="AG78" s="11">
        <v>-9.52</v>
      </c>
      <c r="AH78" s="12">
        <f t="shared" si="10"/>
        <v>-54.313155941167814</v>
      </c>
      <c r="AI78" s="1" t="s">
        <v>159</v>
      </c>
      <c r="AJ78" s="51">
        <v>-9.51</v>
      </c>
      <c r="AK78" s="12">
        <f>LN(10)*8.3145*298*AJ78/1000</f>
        <v>-54.25610430677584</v>
      </c>
      <c r="AL78" s="1" t="s">
        <v>159</v>
      </c>
      <c r="AM78" s="25">
        <v>-9.51</v>
      </c>
      <c r="AN78" s="12">
        <f>LN(10)*8.3145*298*AM78/1000</f>
        <v>-54.25610430677584</v>
      </c>
      <c r="AO78" s="16" t="s">
        <v>159</v>
      </c>
      <c r="AP78" s="12"/>
      <c r="AQ78" s="12"/>
    </row>
    <row r="79" spans="1:43" ht="12.75">
      <c r="A79" s="10" t="s">
        <v>161</v>
      </c>
      <c r="B79" s="11">
        <v>-5.92</v>
      </c>
      <c r="C79" s="11">
        <f t="shared" si="6"/>
        <v>-33.77456756005394</v>
      </c>
      <c r="D79" s="3">
        <f t="shared" si="8"/>
        <v>1.2022644346174125E-06</v>
      </c>
      <c r="E79" s="12"/>
      <c r="F79" s="13" t="s">
        <v>16</v>
      </c>
      <c r="G79" s="3" t="s">
        <v>17</v>
      </c>
      <c r="L79" s="41" t="s">
        <v>73</v>
      </c>
      <c r="M79" s="2" t="s">
        <v>162</v>
      </c>
      <c r="N79" s="6" t="s">
        <v>161</v>
      </c>
      <c r="O79" s="15"/>
      <c r="Q79" s="1" t="s">
        <v>161</v>
      </c>
      <c r="R79" s="15">
        <f>S79*1000/(LN(10)*8.3145*298)</f>
        <v>-5.920952197076202</v>
      </c>
      <c r="S79" s="24">
        <v>-33.78</v>
      </c>
      <c r="T79" s="1" t="s">
        <v>161</v>
      </c>
      <c r="W79" s="1" t="s">
        <v>161</v>
      </c>
      <c r="X79" s="15"/>
      <c r="Z79" s="1" t="s">
        <v>161</v>
      </c>
      <c r="AA79" s="15"/>
      <c r="AB79" s="15"/>
      <c r="AC79" s="1" t="s">
        <v>161</v>
      </c>
      <c r="AD79" s="9"/>
      <c r="AE79" s="9"/>
      <c r="AF79" s="10" t="s">
        <v>161</v>
      </c>
      <c r="AG79" s="11">
        <v>-5.92</v>
      </c>
      <c r="AH79" s="12">
        <f t="shared" si="10"/>
        <v>-33.77456756005394</v>
      </c>
      <c r="AI79" s="1" t="s">
        <v>161</v>
      </c>
      <c r="AJ79" s="12"/>
      <c r="AK79" s="12"/>
      <c r="AL79" s="1" t="s">
        <v>161</v>
      </c>
      <c r="AM79" s="12"/>
      <c r="AN79" s="12"/>
      <c r="AO79" s="16" t="s">
        <v>161</v>
      </c>
      <c r="AP79" s="12"/>
      <c r="AQ79" s="12"/>
    </row>
    <row r="80" spans="1:43" ht="12.75">
      <c r="A80" s="35" t="s">
        <v>163</v>
      </c>
      <c r="B80" s="36">
        <f>C80*1000/(LN(10)*8.3145*298)</f>
        <v>-4.72028545492191</v>
      </c>
      <c r="C80" s="24">
        <v>-26.93</v>
      </c>
      <c r="D80" s="3">
        <f t="shared" si="8"/>
        <v>1.9042087001591768E-05</v>
      </c>
      <c r="E80" s="12"/>
      <c r="F80" s="37" t="s">
        <v>408</v>
      </c>
      <c r="G80" s="3" t="s">
        <v>17</v>
      </c>
      <c r="L80" s="41" t="s">
        <v>73</v>
      </c>
      <c r="M80" s="2" t="s">
        <v>164</v>
      </c>
      <c r="N80" s="6" t="s">
        <v>163</v>
      </c>
      <c r="O80" s="15"/>
      <c r="Q80" s="35" t="s">
        <v>163</v>
      </c>
      <c r="R80" s="15">
        <f>S80*1000/(LN(10)*8.3145*298)</f>
        <v>-4.72028545492191</v>
      </c>
      <c r="S80" s="24">
        <v>-26.93</v>
      </c>
      <c r="T80" s="1" t="s">
        <v>163</v>
      </c>
      <c r="W80" s="1" t="s">
        <v>163</v>
      </c>
      <c r="X80" s="15"/>
      <c r="Z80" s="1" t="s">
        <v>163</v>
      </c>
      <c r="AA80" s="15"/>
      <c r="AB80" s="15"/>
      <c r="AC80" s="1" t="s">
        <v>163</v>
      </c>
      <c r="AD80" s="9"/>
      <c r="AE80" s="9"/>
      <c r="AF80" s="1" t="s">
        <v>163</v>
      </c>
      <c r="AG80" s="9"/>
      <c r="AH80" s="9"/>
      <c r="AI80" s="1" t="s">
        <v>163</v>
      </c>
      <c r="AJ80" s="9"/>
      <c r="AK80" s="9"/>
      <c r="AL80" s="1" t="s">
        <v>163</v>
      </c>
      <c r="AM80" s="9"/>
      <c r="AN80" s="9"/>
      <c r="AO80" s="19" t="s">
        <v>163</v>
      </c>
      <c r="AP80" s="9"/>
      <c r="AQ80" s="9"/>
    </row>
    <row r="81" spans="1:43" ht="12.75">
      <c r="A81" s="29" t="s">
        <v>165</v>
      </c>
      <c r="B81" s="18">
        <f>C81*1000/(LN(10)*8.3145*298)</f>
        <v>-3.0709023828530215</v>
      </c>
      <c r="C81" s="18">
        <v>-17.52</v>
      </c>
      <c r="D81" s="3">
        <f t="shared" si="8"/>
        <v>0.0008493713683024639</v>
      </c>
      <c r="E81" s="12"/>
      <c r="F81" s="30" t="s">
        <v>406</v>
      </c>
      <c r="G81" s="3" t="s">
        <v>17</v>
      </c>
      <c r="M81" s="2" t="s">
        <v>166</v>
      </c>
      <c r="N81" s="6" t="s">
        <v>165</v>
      </c>
      <c r="O81" s="15"/>
      <c r="Q81" s="1" t="s">
        <v>165</v>
      </c>
      <c r="R81" s="15"/>
      <c r="T81" s="1" t="s">
        <v>165</v>
      </c>
      <c r="W81" s="1" t="s">
        <v>165</v>
      </c>
      <c r="X81" s="15"/>
      <c r="Z81" s="29" t="s">
        <v>165</v>
      </c>
      <c r="AA81" s="15">
        <f aca="true" t="shared" si="11" ref="AA81:AA88">AB81*1000/(LN(10)*8.3145*298)</f>
        <v>-3.0709023828530215</v>
      </c>
      <c r="AB81" s="18">
        <v>-17.52</v>
      </c>
      <c r="AC81" s="1" t="s">
        <v>165</v>
      </c>
      <c r="AD81" s="9"/>
      <c r="AE81" s="9"/>
      <c r="AF81" s="1" t="s">
        <v>165</v>
      </c>
      <c r="AG81" s="9"/>
      <c r="AH81" s="9"/>
      <c r="AI81" s="1" t="s">
        <v>165</v>
      </c>
      <c r="AJ81" s="9"/>
      <c r="AK81" s="9"/>
      <c r="AL81" s="1" t="s">
        <v>165</v>
      </c>
      <c r="AM81" s="9"/>
      <c r="AN81" s="9"/>
      <c r="AO81" s="19" t="s">
        <v>165</v>
      </c>
      <c r="AP81" s="9"/>
      <c r="AQ81" s="9"/>
    </row>
    <row r="82" spans="1:43" ht="12.75">
      <c r="A82" s="10" t="s">
        <v>167</v>
      </c>
      <c r="B82" s="11">
        <v>-11.43</v>
      </c>
      <c r="C82" s="11">
        <f>LN(10)*8.3145*298*B82/1000</f>
        <v>-65.21001811003657</v>
      </c>
      <c r="D82" s="3">
        <f t="shared" si="8"/>
        <v>3.715352290971722E-12</v>
      </c>
      <c r="E82" s="12"/>
      <c r="F82" s="13" t="s">
        <v>16</v>
      </c>
      <c r="G82" s="3" t="s">
        <v>17</v>
      </c>
      <c r="L82" s="17" t="s">
        <v>21</v>
      </c>
      <c r="M82" s="2" t="s">
        <v>168</v>
      </c>
      <c r="N82" s="6" t="s">
        <v>167</v>
      </c>
      <c r="O82" s="15"/>
      <c r="Q82" s="1" t="s">
        <v>167</v>
      </c>
      <c r="R82" s="15"/>
      <c r="T82" s="1" t="s">
        <v>167</v>
      </c>
      <c r="W82" s="1" t="s">
        <v>167</v>
      </c>
      <c r="X82" s="15"/>
      <c r="Z82" s="1" t="s">
        <v>167</v>
      </c>
      <c r="AA82" s="15">
        <f t="shared" si="11"/>
        <v>-11.419480036693741</v>
      </c>
      <c r="AB82" s="18">
        <v>-65.15</v>
      </c>
      <c r="AC82" s="1" t="s">
        <v>167</v>
      </c>
      <c r="AD82" s="9"/>
      <c r="AE82" s="9"/>
      <c r="AF82" s="10" t="s">
        <v>167</v>
      </c>
      <c r="AG82" s="11">
        <v>-11.43</v>
      </c>
      <c r="AH82" s="12">
        <f>LN(10)*8.3145*298*AG82/1000</f>
        <v>-65.21001811003657</v>
      </c>
      <c r="AI82" s="1" t="s">
        <v>167</v>
      </c>
      <c r="AJ82" s="12"/>
      <c r="AK82" s="12"/>
      <c r="AL82" s="1" t="s">
        <v>167</v>
      </c>
      <c r="AM82" s="12"/>
      <c r="AN82" s="12"/>
      <c r="AO82" s="16" t="s">
        <v>167</v>
      </c>
      <c r="AP82" s="12"/>
      <c r="AQ82" s="12"/>
    </row>
    <row r="83" spans="1:43" ht="12.75">
      <c r="A83" s="50" t="s">
        <v>169</v>
      </c>
      <c r="B83" s="51">
        <v>-1.88</v>
      </c>
      <c r="C83" s="51">
        <f>LN(10)*8.3145*298*B83/1000</f>
        <v>-10.725707265692805</v>
      </c>
      <c r="D83" s="3">
        <f t="shared" si="8"/>
        <v>0.013182567385564075</v>
      </c>
      <c r="E83" s="12"/>
      <c r="F83" s="52" t="s">
        <v>411</v>
      </c>
      <c r="G83" s="3" t="s">
        <v>17</v>
      </c>
      <c r="M83" s="2" t="s">
        <v>170</v>
      </c>
      <c r="N83" s="6" t="s">
        <v>169</v>
      </c>
      <c r="O83" s="15">
        <f>P83*1000/(LN(10)*8.3145*298)</f>
        <v>-1.8860108241722893</v>
      </c>
      <c r="P83" s="22">
        <v>-10.76</v>
      </c>
      <c r="Q83" s="1" t="s">
        <v>169</v>
      </c>
      <c r="R83" s="15">
        <f>S83*1000/(LN(10)*8.3145*298)</f>
        <v>-1.875494035189916</v>
      </c>
      <c r="S83" s="36">
        <v>-10.7</v>
      </c>
      <c r="T83" s="1" t="s">
        <v>169</v>
      </c>
      <c r="U83" s="53">
        <v>-1.88</v>
      </c>
      <c r="V83" s="9">
        <f>LN(10)*8.3145*298*U83/1000</f>
        <v>-10.725707265692805</v>
      </c>
      <c r="W83" s="1" t="s">
        <v>169</v>
      </c>
      <c r="X83" s="47">
        <v>-1.88</v>
      </c>
      <c r="Y83" s="9">
        <f>LN(10)*8.3145*298*X83/1000</f>
        <v>-10.725707265692805</v>
      </c>
      <c r="Z83" s="1" t="s">
        <v>169</v>
      </c>
      <c r="AA83" s="15">
        <f t="shared" si="11"/>
        <v>-1.8860108241722893</v>
      </c>
      <c r="AB83" s="18">
        <v>-10.76</v>
      </c>
      <c r="AC83" s="1" t="s">
        <v>169</v>
      </c>
      <c r="AD83" s="9"/>
      <c r="AE83" s="9"/>
      <c r="AF83" s="1" t="s">
        <v>169</v>
      </c>
      <c r="AG83" s="9"/>
      <c r="AH83" s="9"/>
      <c r="AI83" s="50" t="s">
        <v>169</v>
      </c>
      <c r="AJ83" s="51">
        <v>-1.88</v>
      </c>
      <c r="AK83" s="12">
        <f>LN(10)*8.3145*298*AJ83/1000</f>
        <v>-10.725707265692805</v>
      </c>
      <c r="AL83" s="1" t="s">
        <v>169</v>
      </c>
      <c r="AM83" s="12"/>
      <c r="AN83" s="12"/>
      <c r="AO83" s="16" t="s">
        <v>169</v>
      </c>
      <c r="AP83" s="12"/>
      <c r="AQ83" s="12"/>
    </row>
    <row r="84" spans="1:43" ht="12.75">
      <c r="A84" s="29" t="s">
        <v>171</v>
      </c>
      <c r="B84" s="18">
        <f>C84*1000/(LN(10)*8.3145*298)</f>
        <v>-4.837722931891746</v>
      </c>
      <c r="C84" s="18">
        <v>-27.6</v>
      </c>
      <c r="D84" s="3">
        <f t="shared" si="8"/>
        <v>1.4530383210158535E-05</v>
      </c>
      <c r="E84" s="12"/>
      <c r="F84" s="30" t="s">
        <v>406</v>
      </c>
      <c r="G84" s="3" t="s">
        <v>17</v>
      </c>
      <c r="M84" s="2" t="s">
        <v>172</v>
      </c>
      <c r="N84" s="6" t="s">
        <v>171</v>
      </c>
      <c r="O84" s="15"/>
      <c r="Q84" s="1" t="s">
        <v>171</v>
      </c>
      <c r="R84" s="15"/>
      <c r="T84" s="1" t="s">
        <v>171</v>
      </c>
      <c r="W84" s="1" t="s">
        <v>171</v>
      </c>
      <c r="X84" s="15"/>
      <c r="Z84" s="29" t="s">
        <v>171</v>
      </c>
      <c r="AA84" s="15">
        <f t="shared" si="11"/>
        <v>-4.837722931891746</v>
      </c>
      <c r="AB84" s="18">
        <v>-27.6</v>
      </c>
      <c r="AC84" s="1" t="s">
        <v>171</v>
      </c>
      <c r="AD84" s="9"/>
      <c r="AE84" s="9"/>
      <c r="AF84" s="1" t="s">
        <v>171</v>
      </c>
      <c r="AG84" s="9"/>
      <c r="AH84" s="9"/>
      <c r="AI84" s="1" t="s">
        <v>171</v>
      </c>
      <c r="AJ84" s="9"/>
      <c r="AK84" s="9"/>
      <c r="AL84" s="1" t="s">
        <v>171</v>
      </c>
      <c r="AM84" s="9"/>
      <c r="AN84" s="9"/>
      <c r="AO84" s="19" t="s">
        <v>171</v>
      </c>
      <c r="AP84" s="9"/>
      <c r="AQ84" s="9"/>
    </row>
    <row r="85" spans="1:43" ht="12.75">
      <c r="A85" s="29" t="s">
        <v>173</v>
      </c>
      <c r="B85" s="18">
        <f>C85*1000/(LN(10)*8.3145*298)</f>
        <v>-5.146215408708032</v>
      </c>
      <c r="C85" s="18">
        <v>-29.36</v>
      </c>
      <c r="D85" s="3">
        <f t="shared" si="8"/>
        <v>7.141420260001271E-06</v>
      </c>
      <c r="E85" s="12"/>
      <c r="F85" s="30" t="s">
        <v>406</v>
      </c>
      <c r="G85" s="3" t="s">
        <v>17</v>
      </c>
      <c r="M85" s="2" t="s">
        <v>172</v>
      </c>
      <c r="N85" s="6" t="s">
        <v>173</v>
      </c>
      <c r="O85" s="15"/>
      <c r="Q85" s="1" t="s">
        <v>173</v>
      </c>
      <c r="R85" s="15"/>
      <c r="T85" s="1" t="s">
        <v>173</v>
      </c>
      <c r="W85" s="1" t="s">
        <v>173</v>
      </c>
      <c r="X85" s="15"/>
      <c r="Z85" s="29" t="s">
        <v>173</v>
      </c>
      <c r="AA85" s="15">
        <f t="shared" si="11"/>
        <v>-5.146215408708032</v>
      </c>
      <c r="AB85" s="18">
        <v>-29.36</v>
      </c>
      <c r="AC85" s="1" t="s">
        <v>173</v>
      </c>
      <c r="AD85" s="9"/>
      <c r="AE85" s="9"/>
      <c r="AF85" s="1" t="s">
        <v>173</v>
      </c>
      <c r="AG85" s="9"/>
      <c r="AH85" s="9"/>
      <c r="AI85" s="1" t="s">
        <v>173</v>
      </c>
      <c r="AJ85" s="9"/>
      <c r="AK85" s="9"/>
      <c r="AL85" s="1" t="s">
        <v>173</v>
      </c>
      <c r="AM85" s="9"/>
      <c r="AN85" s="9"/>
      <c r="AO85" s="19" t="s">
        <v>173</v>
      </c>
      <c r="AP85" s="9"/>
      <c r="AQ85" s="9"/>
    </row>
    <row r="86" spans="1:43" ht="12.75">
      <c r="A86" s="29" t="s">
        <v>174</v>
      </c>
      <c r="B86" s="18">
        <f>C86*1000/(LN(10)*8.3145*298)</f>
        <v>-5.146215408708032</v>
      </c>
      <c r="C86" s="18">
        <v>-29.36</v>
      </c>
      <c r="D86" s="3">
        <f t="shared" si="8"/>
        <v>7.141420260001271E-06</v>
      </c>
      <c r="E86" s="12"/>
      <c r="F86" s="30" t="s">
        <v>406</v>
      </c>
      <c r="G86" s="3" t="s">
        <v>17</v>
      </c>
      <c r="M86" s="2" t="s">
        <v>172</v>
      </c>
      <c r="N86" s="6" t="s">
        <v>174</v>
      </c>
      <c r="O86" s="15"/>
      <c r="Q86" s="1" t="s">
        <v>174</v>
      </c>
      <c r="R86" s="15"/>
      <c r="T86" s="1" t="s">
        <v>174</v>
      </c>
      <c r="W86" s="1" t="s">
        <v>174</v>
      </c>
      <c r="X86" s="15"/>
      <c r="Z86" s="29" t="s">
        <v>174</v>
      </c>
      <c r="AA86" s="15">
        <f t="shared" si="11"/>
        <v>-5.146215408708032</v>
      </c>
      <c r="AB86" s="18">
        <v>-29.36</v>
      </c>
      <c r="AC86" s="1" t="s">
        <v>174</v>
      </c>
      <c r="AD86" s="9"/>
      <c r="AE86" s="9"/>
      <c r="AF86" s="1" t="s">
        <v>174</v>
      </c>
      <c r="AG86" s="9"/>
      <c r="AH86" s="9"/>
      <c r="AI86" s="1" t="s">
        <v>174</v>
      </c>
      <c r="AJ86" s="9"/>
      <c r="AK86" s="9"/>
      <c r="AL86" s="1" t="s">
        <v>174</v>
      </c>
      <c r="AM86" s="9"/>
      <c r="AN86" s="9"/>
      <c r="AO86" s="19" t="s">
        <v>174</v>
      </c>
      <c r="AP86" s="9"/>
      <c r="AQ86" s="9"/>
    </row>
    <row r="87" spans="1:43" ht="12.75">
      <c r="A87" s="29" t="s">
        <v>175</v>
      </c>
      <c r="B87" s="18">
        <f>C87*1000/(LN(10)*8.3145*298)</f>
        <v>-3.784291235490681</v>
      </c>
      <c r="C87" s="18">
        <v>-21.59</v>
      </c>
      <c r="D87" s="3">
        <f t="shared" si="8"/>
        <v>0.00016432693862342528</v>
      </c>
      <c r="E87" s="12"/>
      <c r="F87" s="30" t="s">
        <v>406</v>
      </c>
      <c r="G87" s="3" t="s">
        <v>17</v>
      </c>
      <c r="M87" s="2" t="s">
        <v>172</v>
      </c>
      <c r="N87" s="6" t="s">
        <v>175</v>
      </c>
      <c r="O87" s="15"/>
      <c r="Q87" s="1" t="s">
        <v>175</v>
      </c>
      <c r="R87" s="15"/>
      <c r="T87" s="1" t="s">
        <v>175</v>
      </c>
      <c r="W87" s="1" t="s">
        <v>175</v>
      </c>
      <c r="X87" s="15"/>
      <c r="Z87" s="29" t="s">
        <v>175</v>
      </c>
      <c r="AA87" s="15">
        <f t="shared" si="11"/>
        <v>-3.784291235490681</v>
      </c>
      <c r="AB87" s="18">
        <v>-21.59</v>
      </c>
      <c r="AC87" s="1" t="s">
        <v>175</v>
      </c>
      <c r="AD87" s="9"/>
      <c r="AE87" s="9"/>
      <c r="AF87" s="1" t="s">
        <v>175</v>
      </c>
      <c r="AG87" s="9"/>
      <c r="AH87" s="9"/>
      <c r="AI87" s="1" t="s">
        <v>175</v>
      </c>
      <c r="AJ87" s="9"/>
      <c r="AK87" s="9"/>
      <c r="AL87" s="1" t="s">
        <v>175</v>
      </c>
      <c r="AM87" s="9"/>
      <c r="AN87" s="9"/>
      <c r="AO87" s="19" t="s">
        <v>175</v>
      </c>
      <c r="AP87" s="9"/>
      <c r="AQ87" s="9"/>
    </row>
    <row r="88" spans="1:43" ht="12.75">
      <c r="A88" s="29" t="s">
        <v>176</v>
      </c>
      <c r="B88" s="18">
        <f>C88*1000/(LN(10)*8.3145*298)</f>
        <v>-4.837722931891746</v>
      </c>
      <c r="C88" s="18">
        <v>-27.6</v>
      </c>
      <c r="D88" s="3">
        <f t="shared" si="8"/>
        <v>1.4530383210158535E-05</v>
      </c>
      <c r="E88" s="12"/>
      <c r="F88" s="30" t="s">
        <v>406</v>
      </c>
      <c r="G88" s="3" t="s">
        <v>17</v>
      </c>
      <c r="M88" s="2" t="s">
        <v>172</v>
      </c>
      <c r="N88" s="6" t="s">
        <v>176</v>
      </c>
      <c r="O88" s="15"/>
      <c r="Q88" s="1" t="s">
        <v>176</v>
      </c>
      <c r="R88" s="15"/>
      <c r="T88" s="1" t="s">
        <v>176</v>
      </c>
      <c r="W88" s="1" t="s">
        <v>176</v>
      </c>
      <c r="X88" s="15"/>
      <c r="Z88" s="29" t="s">
        <v>176</v>
      </c>
      <c r="AA88" s="15">
        <f t="shared" si="11"/>
        <v>-4.837722931891746</v>
      </c>
      <c r="AB88" s="18">
        <v>-27.6</v>
      </c>
      <c r="AC88" s="1" t="s">
        <v>176</v>
      </c>
      <c r="AD88" s="9"/>
      <c r="AE88" s="9"/>
      <c r="AF88" s="1" t="s">
        <v>176</v>
      </c>
      <c r="AG88" s="9"/>
      <c r="AH88" s="9"/>
      <c r="AI88" s="1" t="s">
        <v>176</v>
      </c>
      <c r="AJ88" s="9"/>
      <c r="AK88" s="9"/>
      <c r="AL88" s="1" t="s">
        <v>176</v>
      </c>
      <c r="AM88" s="9"/>
      <c r="AN88" s="9"/>
      <c r="AO88" s="19" t="s">
        <v>176</v>
      </c>
      <c r="AP88" s="9"/>
      <c r="AQ88" s="9"/>
    </row>
    <row r="89" spans="1:43" ht="12.75">
      <c r="A89" s="31" t="s">
        <v>177</v>
      </c>
      <c r="B89" s="32">
        <f>-LOG10(205000)</f>
        <v>-5.311753861055754</v>
      </c>
      <c r="C89" s="32">
        <f aca="true" t="shared" si="12" ref="C89:C96">LN(10)*8.3145*298*B89/1000</f>
        <v>-30.3044239261157</v>
      </c>
      <c r="D89" s="3">
        <f t="shared" si="8"/>
        <v>4.878048780487805E-06</v>
      </c>
      <c r="E89" s="12"/>
      <c r="F89" s="54" t="s">
        <v>418</v>
      </c>
      <c r="G89" s="34" t="s">
        <v>38</v>
      </c>
      <c r="L89" s="21" t="s">
        <v>24</v>
      </c>
      <c r="M89" s="2" t="s">
        <v>178</v>
      </c>
      <c r="N89" s="6" t="s">
        <v>177</v>
      </c>
      <c r="O89" s="15"/>
      <c r="Q89" s="1" t="s">
        <v>177</v>
      </c>
      <c r="R89" s="15"/>
      <c r="T89" s="1" t="s">
        <v>177</v>
      </c>
      <c r="W89" s="1" t="s">
        <v>177</v>
      </c>
      <c r="X89" s="15"/>
      <c r="Z89" s="1" t="s">
        <v>177</v>
      </c>
      <c r="AA89" s="15"/>
      <c r="AB89" s="15"/>
      <c r="AC89" s="31" t="s">
        <v>177</v>
      </c>
      <c r="AD89" s="32">
        <f>-LOG10(205000)</f>
        <v>-5.311753861055754</v>
      </c>
      <c r="AE89" s="12">
        <f>LN(10)*8.3145*298*AD89/1000</f>
        <v>-30.3044239261157</v>
      </c>
      <c r="AF89" s="1" t="s">
        <v>177</v>
      </c>
      <c r="AG89" s="9"/>
      <c r="AH89" s="9"/>
      <c r="AI89" s="1" t="s">
        <v>177</v>
      </c>
      <c r="AJ89" s="9"/>
      <c r="AK89" s="9"/>
      <c r="AL89" s="1" t="s">
        <v>177</v>
      </c>
      <c r="AM89" s="9"/>
      <c r="AN89" s="9"/>
      <c r="AO89" s="19" t="s">
        <v>177</v>
      </c>
      <c r="AP89" s="9"/>
      <c r="AQ89" s="9"/>
    </row>
    <row r="90" spans="1:43" ht="12.75">
      <c r="A90" s="10" t="s">
        <v>179</v>
      </c>
      <c r="B90" s="11">
        <v>-5.32</v>
      </c>
      <c r="C90" s="11">
        <f t="shared" si="12"/>
        <v>-30.351469496534964</v>
      </c>
      <c r="D90" s="3">
        <f t="shared" si="8"/>
        <v>4.7863009232263716E-06</v>
      </c>
      <c r="E90" s="12"/>
      <c r="F90" s="13" t="s">
        <v>16</v>
      </c>
      <c r="G90" s="3" t="s">
        <v>17</v>
      </c>
      <c r="L90" s="21" t="s">
        <v>24</v>
      </c>
      <c r="M90" s="2" t="s">
        <v>180</v>
      </c>
      <c r="N90" s="6" t="s">
        <v>179</v>
      </c>
      <c r="O90" s="15"/>
      <c r="Q90" s="1" t="s">
        <v>179</v>
      </c>
      <c r="R90" s="15"/>
      <c r="T90" s="1" t="s">
        <v>179</v>
      </c>
      <c r="W90" s="1" t="s">
        <v>179</v>
      </c>
      <c r="X90" s="15"/>
      <c r="Z90" s="1" t="s">
        <v>179</v>
      </c>
      <c r="AA90" s="15">
        <f>AB90*1000/(LN(10)*8.3145*298)</f>
        <v>-5.310978436098547</v>
      </c>
      <c r="AB90" s="18">
        <v>-30.3</v>
      </c>
      <c r="AC90" s="1" t="s">
        <v>179</v>
      </c>
      <c r="AD90" s="9"/>
      <c r="AE90" s="9"/>
      <c r="AF90" s="10" t="s">
        <v>179</v>
      </c>
      <c r="AG90" s="11">
        <v>-5.32</v>
      </c>
      <c r="AH90" s="12">
        <f>LN(10)*8.3145*298*AG90/1000</f>
        <v>-30.351469496534964</v>
      </c>
      <c r="AI90" s="1" t="s">
        <v>179</v>
      </c>
      <c r="AJ90" s="12"/>
      <c r="AK90" s="12"/>
      <c r="AL90" s="1" t="s">
        <v>179</v>
      </c>
      <c r="AM90" s="12"/>
      <c r="AN90" s="12"/>
      <c r="AO90" s="16" t="s">
        <v>179</v>
      </c>
      <c r="AP90" s="12"/>
      <c r="AQ90" s="12"/>
    </row>
    <row r="91" spans="1:43" ht="12.75">
      <c r="A91" s="10" t="s">
        <v>181</v>
      </c>
      <c r="B91" s="11">
        <v>-9.22</v>
      </c>
      <c r="C91" s="11">
        <f t="shared" si="12"/>
        <v>-52.60160690940834</v>
      </c>
      <c r="D91" s="3">
        <f t="shared" si="8"/>
        <v>6.025595860743552E-10</v>
      </c>
      <c r="E91" s="12"/>
      <c r="F91" s="13" t="s">
        <v>16</v>
      </c>
      <c r="G91" s="3" t="s">
        <v>17</v>
      </c>
      <c r="L91" s="41" t="s">
        <v>73</v>
      </c>
      <c r="M91" s="2" t="s">
        <v>182</v>
      </c>
      <c r="N91" s="6" t="s">
        <v>181</v>
      </c>
      <c r="O91" s="15"/>
      <c r="Q91" s="1" t="s">
        <v>181</v>
      </c>
      <c r="R91" s="15">
        <f>S91*1000/(LN(10)*8.3145*298)</f>
        <v>-9.221471139377709</v>
      </c>
      <c r="S91" s="24">
        <v>-52.61</v>
      </c>
      <c r="T91" s="1" t="s">
        <v>181</v>
      </c>
      <c r="W91" s="1" t="s">
        <v>181</v>
      </c>
      <c r="X91" s="15"/>
      <c r="Z91" s="1" t="s">
        <v>181</v>
      </c>
      <c r="AA91" s="15"/>
      <c r="AB91" s="15"/>
      <c r="AC91" s="1" t="s">
        <v>181</v>
      </c>
      <c r="AD91" s="9"/>
      <c r="AE91" s="9"/>
      <c r="AF91" s="10" t="s">
        <v>181</v>
      </c>
      <c r="AG91" s="11">
        <v>-9.22</v>
      </c>
      <c r="AH91" s="12">
        <f>LN(10)*8.3145*298*AG91/1000</f>
        <v>-52.60160690940834</v>
      </c>
      <c r="AI91" s="1" t="s">
        <v>181</v>
      </c>
      <c r="AJ91" s="12"/>
      <c r="AK91" s="12"/>
      <c r="AL91" s="1" t="s">
        <v>181</v>
      </c>
      <c r="AM91" s="12"/>
      <c r="AN91" s="12"/>
      <c r="AO91" s="16" t="s">
        <v>181</v>
      </c>
      <c r="AP91" s="12"/>
      <c r="AQ91" s="12"/>
    </row>
    <row r="92" spans="1:43" ht="12.75">
      <c r="A92" s="10" t="s">
        <v>183</v>
      </c>
      <c r="B92" s="11">
        <v>-6.24</v>
      </c>
      <c r="C92" s="11">
        <f t="shared" si="12"/>
        <v>-35.6002198605974</v>
      </c>
      <c r="D92" s="3">
        <f t="shared" si="8"/>
        <v>5.754399373371555E-07</v>
      </c>
      <c r="E92" s="12"/>
      <c r="F92" s="13" t="s">
        <v>16</v>
      </c>
      <c r="G92" s="3" t="s">
        <v>17</v>
      </c>
      <c r="L92" s="41" t="s">
        <v>73</v>
      </c>
      <c r="M92" s="2" t="s">
        <v>184</v>
      </c>
      <c r="N92" s="6" t="s">
        <v>183</v>
      </c>
      <c r="O92" s="15"/>
      <c r="Q92" s="1" t="s">
        <v>183</v>
      </c>
      <c r="R92" s="15"/>
      <c r="T92" s="1" t="s">
        <v>183</v>
      </c>
      <c r="W92" s="1" t="s">
        <v>183</v>
      </c>
      <c r="X92" s="15"/>
      <c r="Z92" s="1" t="s">
        <v>183</v>
      </c>
      <c r="AA92" s="15"/>
      <c r="AB92" s="15"/>
      <c r="AC92" s="1" t="s">
        <v>183</v>
      </c>
      <c r="AD92" s="9"/>
      <c r="AE92" s="9"/>
      <c r="AF92" s="10" t="s">
        <v>183</v>
      </c>
      <c r="AG92" s="11">
        <v>-6.24</v>
      </c>
      <c r="AH92" s="12">
        <f>LN(10)*8.3145*298*AG92/1000</f>
        <v>-35.6002198605974</v>
      </c>
      <c r="AI92" s="1" t="s">
        <v>183</v>
      </c>
      <c r="AJ92" s="12"/>
      <c r="AK92" s="12"/>
      <c r="AL92" s="1" t="s">
        <v>183</v>
      </c>
      <c r="AM92" s="12"/>
      <c r="AN92" s="12"/>
      <c r="AO92" s="16" t="s">
        <v>183</v>
      </c>
      <c r="AP92" s="12"/>
      <c r="AQ92" s="12"/>
    </row>
    <row r="93" spans="1:43" ht="12.75">
      <c r="A93" s="10" t="s">
        <v>185</v>
      </c>
      <c r="B93" s="11">
        <v>-5.89</v>
      </c>
      <c r="C93" s="11">
        <f t="shared" si="12"/>
        <v>-33.60341265687799</v>
      </c>
      <c r="D93" s="3">
        <f t="shared" si="8"/>
        <v>1.2882495516931333E-06</v>
      </c>
      <c r="E93" s="12"/>
      <c r="F93" s="13" t="s">
        <v>16</v>
      </c>
      <c r="G93" s="3" t="s">
        <v>17</v>
      </c>
      <c r="L93" s="41" t="s">
        <v>73</v>
      </c>
      <c r="M93" s="2" t="s">
        <v>186</v>
      </c>
      <c r="N93" s="6" t="s">
        <v>185</v>
      </c>
      <c r="O93" s="15"/>
      <c r="Q93" s="1" t="s">
        <v>185</v>
      </c>
      <c r="R93" s="15"/>
      <c r="T93" s="1" t="s">
        <v>185</v>
      </c>
      <c r="W93" s="1" t="s">
        <v>185</v>
      </c>
      <c r="X93" s="15"/>
      <c r="Z93" s="1" t="s">
        <v>185</v>
      </c>
      <c r="AA93" s="15"/>
      <c r="AB93" s="15"/>
      <c r="AC93" s="1" t="s">
        <v>185</v>
      </c>
      <c r="AD93" s="9"/>
      <c r="AE93" s="9"/>
      <c r="AF93" s="10" t="s">
        <v>185</v>
      </c>
      <c r="AG93" s="11">
        <v>-5.89</v>
      </c>
      <c r="AH93" s="12">
        <f>LN(10)*8.3145*298*AG93/1000</f>
        <v>-33.60341265687799</v>
      </c>
      <c r="AI93" s="1" t="s">
        <v>185</v>
      </c>
      <c r="AJ93" s="12"/>
      <c r="AK93" s="12"/>
      <c r="AL93" s="1" t="s">
        <v>185</v>
      </c>
      <c r="AM93" s="12"/>
      <c r="AN93" s="12"/>
      <c r="AO93" s="16" t="s">
        <v>185</v>
      </c>
      <c r="AP93" s="12"/>
      <c r="AQ93" s="12"/>
    </row>
    <row r="94" spans="1:43" ht="12.75">
      <c r="A94" s="26" t="s">
        <v>187</v>
      </c>
      <c r="B94" s="25">
        <v>-9</v>
      </c>
      <c r="C94" s="25">
        <f t="shared" si="12"/>
        <v>-51.346470952784706</v>
      </c>
      <c r="D94" s="3">
        <f t="shared" si="8"/>
        <v>1E-09</v>
      </c>
      <c r="E94" s="12"/>
      <c r="F94" s="20" t="s">
        <v>405</v>
      </c>
      <c r="G94" s="3" t="s">
        <v>17</v>
      </c>
      <c r="I94" s="101"/>
      <c r="J94" s="101"/>
      <c r="L94" s="41" t="s">
        <v>73</v>
      </c>
      <c r="M94" s="2" t="s">
        <v>188</v>
      </c>
      <c r="N94" s="6" t="s">
        <v>187</v>
      </c>
      <c r="O94" s="15">
        <f>P94*1000/(LN(10)*8.3145*298)</f>
        <v>-9.000618570747868</v>
      </c>
      <c r="P94" s="22">
        <v>-51.35</v>
      </c>
      <c r="Q94" s="1" t="s">
        <v>187</v>
      </c>
      <c r="R94" s="15">
        <f>S94*1000/(LN(10)*8.3145*298)</f>
        <v>-9.000618570747868</v>
      </c>
      <c r="S94" s="24">
        <v>-51.35</v>
      </c>
      <c r="T94" s="1" t="s">
        <v>187</v>
      </c>
      <c r="W94" s="1" t="s">
        <v>187</v>
      </c>
      <c r="X94" s="15"/>
      <c r="Z94" s="1" t="s">
        <v>187</v>
      </c>
      <c r="AA94" s="15">
        <f>AB94*1000/(LN(10)*8.3145*298)</f>
        <v>-9.000618570747868</v>
      </c>
      <c r="AB94" s="18">
        <v>-51.35</v>
      </c>
      <c r="AC94" s="1" t="s">
        <v>187</v>
      </c>
      <c r="AD94" s="9"/>
      <c r="AE94" s="9"/>
      <c r="AF94" s="1" t="s">
        <v>187</v>
      </c>
      <c r="AG94" s="11">
        <v>-8.7</v>
      </c>
      <c r="AH94" s="12">
        <f>LN(10)*8.3145*298*AG94/1000</f>
        <v>-49.63492192102521</v>
      </c>
      <c r="AI94" s="1" t="s">
        <v>187</v>
      </c>
      <c r="AJ94" s="12"/>
      <c r="AK94" s="12"/>
      <c r="AL94" s="26" t="s">
        <v>187</v>
      </c>
      <c r="AM94" s="25">
        <v>-9</v>
      </c>
      <c r="AN94" s="9">
        <f>LN(10)*8.3145*298*AM94/1000</f>
        <v>-51.346470952784706</v>
      </c>
      <c r="AO94" s="19" t="s">
        <v>187</v>
      </c>
      <c r="AP94" s="9"/>
      <c r="AQ94" s="9"/>
    </row>
    <row r="95" spans="1:43" ht="12.75">
      <c r="A95" s="31" t="s">
        <v>189</v>
      </c>
      <c r="B95" s="58">
        <v>-7.3872161432802645</v>
      </c>
      <c r="C95" s="58">
        <f t="shared" si="12"/>
        <v>-42.14527545809804</v>
      </c>
      <c r="D95" s="3">
        <f t="shared" si="8"/>
        <v>4.0999999999999924E-08</v>
      </c>
      <c r="E95" s="12"/>
      <c r="F95" s="39" t="s">
        <v>419</v>
      </c>
      <c r="G95" s="34" t="s">
        <v>38</v>
      </c>
      <c r="L95" s="40" t="s">
        <v>49</v>
      </c>
      <c r="M95" s="2" t="s">
        <v>190</v>
      </c>
      <c r="N95" s="6" t="s">
        <v>189</v>
      </c>
      <c r="O95" s="15"/>
      <c r="Q95" s="1" t="s">
        <v>189</v>
      </c>
      <c r="R95" s="15">
        <f>S95*1000/(LN(10)*8.3145*298)</f>
        <v>-5.495022243290081</v>
      </c>
      <c r="S95" s="24">
        <v>-31.35</v>
      </c>
      <c r="T95" s="1" t="s">
        <v>189</v>
      </c>
      <c r="W95" s="1" t="s">
        <v>189</v>
      </c>
      <c r="X95" s="15"/>
      <c r="Z95" s="1" t="s">
        <v>189</v>
      </c>
      <c r="AA95" s="15"/>
      <c r="AB95" s="15"/>
      <c r="AC95" s="31" t="s">
        <v>189</v>
      </c>
      <c r="AD95" s="58">
        <v>-7.3872161432802645</v>
      </c>
      <c r="AE95" s="12">
        <f>LN(10)*8.3145*298*AD95/1000</f>
        <v>-42.14527545809804</v>
      </c>
      <c r="AF95" s="1" t="s">
        <v>189</v>
      </c>
      <c r="AG95" s="12"/>
      <c r="AH95" s="12"/>
      <c r="AI95" s="1" t="s">
        <v>189</v>
      </c>
      <c r="AJ95" s="12"/>
      <c r="AK95" s="12"/>
      <c r="AL95" s="1" t="s">
        <v>189</v>
      </c>
      <c r="AM95" s="12"/>
      <c r="AN95" s="12"/>
      <c r="AO95" s="16" t="s">
        <v>189</v>
      </c>
      <c r="AP95" s="12"/>
      <c r="AQ95" s="12"/>
    </row>
    <row r="96" spans="1:43" ht="12.75">
      <c r="A96" s="31" t="s">
        <v>191</v>
      </c>
      <c r="B96" s="58">
        <v>-4</v>
      </c>
      <c r="C96" s="58">
        <f t="shared" si="12"/>
        <v>-22.820653756793202</v>
      </c>
      <c r="D96" s="3">
        <f t="shared" si="8"/>
        <v>0.0001</v>
      </c>
      <c r="E96" s="12"/>
      <c r="F96" s="32" t="s">
        <v>420</v>
      </c>
      <c r="G96" s="34" t="s">
        <v>38</v>
      </c>
      <c r="I96" s="30" t="s">
        <v>406</v>
      </c>
      <c r="J96" s="3" t="s">
        <v>17</v>
      </c>
      <c r="L96" s="21" t="s">
        <v>24</v>
      </c>
      <c r="M96" s="2" t="s">
        <v>192</v>
      </c>
      <c r="N96" s="6" t="s">
        <v>191</v>
      </c>
      <c r="O96" s="15"/>
      <c r="Q96" s="1" t="s">
        <v>191</v>
      </c>
      <c r="R96" s="15"/>
      <c r="T96" s="1" t="s">
        <v>191</v>
      </c>
      <c r="W96" s="1" t="s">
        <v>191</v>
      </c>
      <c r="X96" s="15"/>
      <c r="Z96" s="1" t="s">
        <v>191</v>
      </c>
      <c r="AA96" s="15">
        <f>AB96*1000/(LN(10)*8.3145*298)</f>
        <v>-5.300461647116173</v>
      </c>
      <c r="AB96" s="23">
        <v>-30.24</v>
      </c>
      <c r="AC96" s="31" t="s">
        <v>191</v>
      </c>
      <c r="AD96" s="58">
        <v>-4</v>
      </c>
      <c r="AE96" s="16">
        <f>LN(10)*8.3145*298*AD96/1000</f>
        <v>-22.820653756793202</v>
      </c>
      <c r="AF96" s="1" t="s">
        <v>191</v>
      </c>
      <c r="AG96" s="9"/>
      <c r="AH96" s="9"/>
      <c r="AI96" s="1" t="s">
        <v>191</v>
      </c>
      <c r="AJ96" s="9"/>
      <c r="AK96" s="9"/>
      <c r="AL96" s="1" t="s">
        <v>191</v>
      </c>
      <c r="AM96" s="9"/>
      <c r="AN96" s="9"/>
      <c r="AO96" s="19" t="s">
        <v>191</v>
      </c>
      <c r="AP96" s="9"/>
      <c r="AQ96" s="9"/>
    </row>
    <row r="97" spans="1:43" ht="12.75">
      <c r="A97" s="29" t="s">
        <v>193</v>
      </c>
      <c r="B97" s="18">
        <f>C97*1000/(LN(10)*8.3145*298)</f>
        <v>-2.9999999999999996</v>
      </c>
      <c r="C97" s="18">
        <v>-17.1154903175949</v>
      </c>
      <c r="D97" s="3">
        <f t="shared" si="8"/>
        <v>0.0010000000000000002</v>
      </c>
      <c r="E97" s="12"/>
      <c r="F97" s="30" t="s">
        <v>406</v>
      </c>
      <c r="G97" s="3" t="s">
        <v>17</v>
      </c>
      <c r="L97" s="21" t="s">
        <v>24</v>
      </c>
      <c r="M97" s="2" t="s">
        <v>194</v>
      </c>
      <c r="N97" s="6" t="s">
        <v>193</v>
      </c>
      <c r="O97" s="15"/>
      <c r="Q97" s="1" t="s">
        <v>193</v>
      </c>
      <c r="R97" s="15"/>
      <c r="T97" s="1" t="s">
        <v>193</v>
      </c>
      <c r="W97" s="1" t="s">
        <v>193</v>
      </c>
      <c r="X97" s="15"/>
      <c r="Z97" s="29" t="s">
        <v>193</v>
      </c>
      <c r="AA97" s="15">
        <f>AB97*1000/(LN(10)*8.3145*298)</f>
        <v>-3.0007904563038656</v>
      </c>
      <c r="AB97" s="18">
        <v>-17.12</v>
      </c>
      <c r="AC97" s="1" t="s">
        <v>193</v>
      </c>
      <c r="AD97" s="9"/>
      <c r="AE97" s="9"/>
      <c r="AF97" s="1" t="s">
        <v>193</v>
      </c>
      <c r="AG97" s="9"/>
      <c r="AH97" s="9"/>
      <c r="AI97" s="1" t="s">
        <v>193</v>
      </c>
      <c r="AJ97" s="9"/>
      <c r="AK97" s="9"/>
      <c r="AL97" s="1" t="s">
        <v>193</v>
      </c>
      <c r="AM97" s="9"/>
      <c r="AN97" s="9"/>
      <c r="AO97" s="19" t="s">
        <v>193</v>
      </c>
      <c r="AP97" s="9"/>
      <c r="AQ97" s="9"/>
    </row>
    <row r="98" spans="1:43" ht="12.75">
      <c r="A98" s="59" t="s">
        <v>195</v>
      </c>
      <c r="B98" s="60">
        <v>-5.300461647116173</v>
      </c>
      <c r="C98" s="60">
        <f>LN(10)*8.3145*298*B98/1000</f>
        <v>-30.239999999999995</v>
      </c>
      <c r="D98" s="3">
        <f t="shared" si="8"/>
        <v>5.0065476378861245E-06</v>
      </c>
      <c r="E98" s="12"/>
      <c r="F98" s="61" t="s">
        <v>421</v>
      </c>
      <c r="G98" s="3" t="s">
        <v>17</v>
      </c>
      <c r="L98" s="21" t="s">
        <v>24</v>
      </c>
      <c r="M98" s="2" t="s">
        <v>196</v>
      </c>
      <c r="N98" s="62" t="s">
        <v>195</v>
      </c>
      <c r="O98" s="15">
        <f>P98*1000/(LN(10)*8.3145*298)</f>
        <v>-5.300461647116173</v>
      </c>
      <c r="P98" s="22">
        <v>-30.24</v>
      </c>
      <c r="Q98" s="1" t="s">
        <v>195</v>
      </c>
      <c r="R98" s="15">
        <f>S98*1000/(LN(10)*8.3145*298)</f>
        <v>-5.300461647116173</v>
      </c>
      <c r="S98" s="24">
        <v>-30.24</v>
      </c>
      <c r="T98" s="1" t="s">
        <v>195</v>
      </c>
      <c r="W98" s="1" t="s">
        <v>195</v>
      </c>
      <c r="X98" s="15"/>
      <c r="Z98" s="1" t="s">
        <v>195</v>
      </c>
      <c r="AA98" s="15">
        <f>AB98*1000/(LN(10)*8.3145*298)</f>
        <v>-5.300461647116173</v>
      </c>
      <c r="AB98" s="18">
        <v>-30.24</v>
      </c>
      <c r="AC98" s="1" t="s">
        <v>195</v>
      </c>
      <c r="AD98" s="9"/>
      <c r="AE98" s="9"/>
      <c r="AF98" s="1" t="s">
        <v>195</v>
      </c>
      <c r="AG98" s="11">
        <v>-5.31</v>
      </c>
      <c r="AH98" s="12">
        <f>LN(10)*8.3145*298*AG98/1000</f>
        <v>-30.294417862142975</v>
      </c>
      <c r="AI98" s="1" t="s">
        <v>195</v>
      </c>
      <c r="AJ98" s="12"/>
      <c r="AK98" s="12"/>
      <c r="AL98" s="1" t="s">
        <v>195</v>
      </c>
      <c r="AM98" s="12"/>
      <c r="AN98" s="12"/>
      <c r="AO98" s="16" t="s">
        <v>195</v>
      </c>
      <c r="AP98" s="12"/>
      <c r="AQ98" s="12"/>
    </row>
    <row r="99" spans="1:43" ht="12.75">
      <c r="A99" s="35" t="s">
        <v>197</v>
      </c>
      <c r="B99" s="36">
        <f>C99*1000/(LN(10)*8.3145*298)</f>
        <v>-6.031378481391123</v>
      </c>
      <c r="C99" s="24">
        <v>-34.41</v>
      </c>
      <c r="D99" s="3">
        <f t="shared" si="8"/>
        <v>9.302967818333195E-07</v>
      </c>
      <c r="E99" s="12"/>
      <c r="F99" s="37" t="s">
        <v>408</v>
      </c>
      <c r="G99" s="3" t="s">
        <v>17</v>
      </c>
      <c r="L99" s="14" t="s">
        <v>18</v>
      </c>
      <c r="M99" s="2" t="s">
        <v>198</v>
      </c>
      <c r="N99" s="6" t="s">
        <v>197</v>
      </c>
      <c r="O99" s="15"/>
      <c r="Q99" s="35" t="s">
        <v>197</v>
      </c>
      <c r="R99" s="15">
        <f>S99*1000/(LN(10)*8.3145*298)</f>
        <v>-6.031378481391123</v>
      </c>
      <c r="S99" s="24">
        <v>-34.41</v>
      </c>
      <c r="T99" s="1" t="s">
        <v>197</v>
      </c>
      <c r="W99" s="1" t="s">
        <v>197</v>
      </c>
      <c r="X99" s="15"/>
      <c r="Z99" s="1" t="s">
        <v>197</v>
      </c>
      <c r="AA99" s="15"/>
      <c r="AB99" s="15"/>
      <c r="AC99" s="1" t="s">
        <v>197</v>
      </c>
      <c r="AD99" s="9"/>
      <c r="AE99" s="9"/>
      <c r="AF99" s="1" t="s">
        <v>197</v>
      </c>
      <c r="AG99" s="9"/>
      <c r="AH99" s="9"/>
      <c r="AI99" s="1" t="s">
        <v>197</v>
      </c>
      <c r="AJ99" s="9"/>
      <c r="AK99" s="9"/>
      <c r="AL99" s="1" t="s">
        <v>197</v>
      </c>
      <c r="AM99" s="9"/>
      <c r="AN99" s="9"/>
      <c r="AO99" s="19" t="s">
        <v>197</v>
      </c>
      <c r="AP99" s="9"/>
      <c r="AQ99" s="9"/>
    </row>
    <row r="100" spans="1:43" ht="12.75">
      <c r="A100" s="35" t="s">
        <v>199</v>
      </c>
      <c r="B100" s="36">
        <v>-5.82</v>
      </c>
      <c r="C100" s="36">
        <f aca="true" t="shared" si="13" ref="C100:C108">LN(10)*8.3145*298*B100/1000</f>
        <v>-33.20405121613411</v>
      </c>
      <c r="D100" s="3">
        <f t="shared" si="8"/>
        <v>1.5135612484362063E-06</v>
      </c>
      <c r="E100" s="12"/>
      <c r="F100" s="37" t="s">
        <v>408</v>
      </c>
      <c r="G100" s="3" t="s">
        <v>17</v>
      </c>
      <c r="L100" s="14" t="s">
        <v>18</v>
      </c>
      <c r="M100" s="2" t="s">
        <v>200</v>
      </c>
      <c r="N100" s="6" t="s">
        <v>199</v>
      </c>
      <c r="O100" s="15"/>
      <c r="Q100" s="35" t="s">
        <v>199</v>
      </c>
      <c r="R100" s="15">
        <f>S100*1000/(LN(10)*8.3145*298)</f>
        <v>-5.8122787109250105</v>
      </c>
      <c r="S100" s="36">
        <v>-33.16</v>
      </c>
      <c r="T100" s="1" t="s">
        <v>199</v>
      </c>
      <c r="W100" s="1" t="s">
        <v>199</v>
      </c>
      <c r="X100" s="15"/>
      <c r="Z100" s="1" t="s">
        <v>199</v>
      </c>
      <c r="AA100" s="15"/>
      <c r="AB100" s="15"/>
      <c r="AC100" s="1" t="s">
        <v>199</v>
      </c>
      <c r="AD100" s="9"/>
      <c r="AE100" s="9"/>
      <c r="AF100" s="1" t="s">
        <v>199</v>
      </c>
      <c r="AG100" s="9"/>
      <c r="AH100" s="9"/>
      <c r="AI100" s="1" t="s">
        <v>199</v>
      </c>
      <c r="AJ100" s="9"/>
      <c r="AK100" s="9"/>
      <c r="AL100" s="1" t="s">
        <v>199</v>
      </c>
      <c r="AM100" s="9"/>
      <c r="AN100" s="9"/>
      <c r="AO100" s="19" t="s">
        <v>199</v>
      </c>
      <c r="AP100" s="9"/>
      <c r="AQ100" s="9"/>
    </row>
    <row r="101" spans="1:43" ht="12.75">
      <c r="A101" s="31" t="s">
        <v>201</v>
      </c>
      <c r="B101" s="58">
        <v>-7</v>
      </c>
      <c r="C101" s="58">
        <f t="shared" si="13"/>
        <v>-39.9361440743881</v>
      </c>
      <c r="D101" s="3">
        <f t="shared" si="8"/>
        <v>1E-07</v>
      </c>
      <c r="E101" s="12"/>
      <c r="F101" s="54" t="s">
        <v>422</v>
      </c>
      <c r="G101" s="34" t="s">
        <v>38</v>
      </c>
      <c r="M101" s="2" t="s">
        <v>202</v>
      </c>
      <c r="N101" s="6" t="s">
        <v>201</v>
      </c>
      <c r="O101" s="15"/>
      <c r="Q101" s="1" t="s">
        <v>201</v>
      </c>
      <c r="R101" s="15"/>
      <c r="T101" s="1" t="s">
        <v>201</v>
      </c>
      <c r="W101" s="1" t="s">
        <v>201</v>
      </c>
      <c r="X101" s="15"/>
      <c r="Z101" s="1" t="s">
        <v>201</v>
      </c>
      <c r="AA101" s="15"/>
      <c r="AB101" s="15"/>
      <c r="AC101" s="31" t="s">
        <v>201</v>
      </c>
      <c r="AD101" s="58">
        <v>-7</v>
      </c>
      <c r="AE101" s="16">
        <f>LN(10)*8.3145*298*AD101/1000</f>
        <v>-39.9361440743881</v>
      </c>
      <c r="AF101" s="1" t="s">
        <v>201</v>
      </c>
      <c r="AG101" s="9"/>
      <c r="AH101" s="9"/>
      <c r="AI101" s="1" t="s">
        <v>201</v>
      </c>
      <c r="AJ101" s="9"/>
      <c r="AK101" s="9"/>
      <c r="AL101" s="1" t="s">
        <v>201</v>
      </c>
      <c r="AM101" s="9"/>
      <c r="AN101" s="9"/>
      <c r="AO101" s="19" t="s">
        <v>201</v>
      </c>
      <c r="AP101" s="9"/>
      <c r="AQ101" s="9"/>
    </row>
    <row r="102" spans="1:43" ht="12.75">
      <c r="A102" s="10" t="s">
        <v>203</v>
      </c>
      <c r="B102" s="11">
        <v>-5.7</v>
      </c>
      <c r="C102" s="11">
        <f t="shared" si="13"/>
        <v>-32.51943160343031</v>
      </c>
      <c r="D102" s="3">
        <f t="shared" si="8"/>
        <v>1.995262314968875E-06</v>
      </c>
      <c r="E102" s="12"/>
      <c r="F102" s="13" t="s">
        <v>16</v>
      </c>
      <c r="G102" s="3" t="s">
        <v>17</v>
      </c>
      <c r="M102" s="2" t="s">
        <v>204</v>
      </c>
      <c r="N102" s="6" t="s">
        <v>203</v>
      </c>
      <c r="O102" s="15">
        <f>P102*1000/(LN(10)*8.3145*298)</f>
        <v>-5.698346830282632</v>
      </c>
      <c r="P102" s="22">
        <v>-32.51</v>
      </c>
      <c r="Q102" s="1" t="s">
        <v>203</v>
      </c>
      <c r="R102" s="15">
        <f>S102*1000/(LN(10)*8.3145*298)</f>
        <v>-5.698346830282632</v>
      </c>
      <c r="S102" s="24">
        <v>-32.51</v>
      </c>
      <c r="T102" s="1" t="s">
        <v>203</v>
      </c>
      <c r="W102" s="1" t="s">
        <v>203</v>
      </c>
      <c r="X102" s="15"/>
      <c r="Z102" s="1" t="s">
        <v>203</v>
      </c>
      <c r="AA102" s="15">
        <f>AB102*1000/(LN(10)*8.3145*298)</f>
        <v>-5.698346830282632</v>
      </c>
      <c r="AB102" s="18">
        <v>-32.51</v>
      </c>
      <c r="AC102" s="1" t="s">
        <v>203</v>
      </c>
      <c r="AD102" s="9"/>
      <c r="AE102" s="9"/>
      <c r="AF102" s="10" t="s">
        <v>203</v>
      </c>
      <c r="AG102" s="11">
        <v>-5.7</v>
      </c>
      <c r="AH102" s="12">
        <f>LN(10)*8.3145*298*AG102/1000</f>
        <v>-32.51943160343031</v>
      </c>
      <c r="AI102" s="1" t="s">
        <v>203</v>
      </c>
      <c r="AJ102" s="12"/>
      <c r="AK102" s="12"/>
      <c r="AL102" s="1" t="s">
        <v>203</v>
      </c>
      <c r="AM102" s="12"/>
      <c r="AN102" s="12"/>
      <c r="AO102" s="16" t="s">
        <v>203</v>
      </c>
      <c r="AP102" s="12"/>
      <c r="AQ102" s="12"/>
    </row>
    <row r="103" spans="1:43" ht="12.75">
      <c r="A103" s="45" t="s">
        <v>205</v>
      </c>
      <c r="B103" s="46">
        <v>-4.4</v>
      </c>
      <c r="C103" s="46">
        <f t="shared" si="13"/>
        <v>-25.102719132472526</v>
      </c>
      <c r="D103" s="3">
        <f t="shared" si="8"/>
        <v>3.9810717055349634E-05</v>
      </c>
      <c r="E103" s="12"/>
      <c r="F103" s="27" t="s">
        <v>31</v>
      </c>
      <c r="G103" s="3" t="s">
        <v>17</v>
      </c>
      <c r="M103" s="2" t="s">
        <v>206</v>
      </c>
      <c r="N103" s="6" t="s">
        <v>205</v>
      </c>
      <c r="O103" s="15">
        <f>P103*1000/(LN(10)*8.3145*298)</f>
        <v>-4.397770592795793</v>
      </c>
      <c r="P103" s="22">
        <v>-25.09</v>
      </c>
      <c r="Q103" s="1" t="s">
        <v>205</v>
      </c>
      <c r="R103" s="15">
        <f>S103*1000/(LN(10)*8.3145*298)</f>
        <v>-4.397770592795793</v>
      </c>
      <c r="S103" s="24">
        <v>-25.09</v>
      </c>
      <c r="T103" s="1" t="s">
        <v>205</v>
      </c>
      <c r="W103" s="45" t="s">
        <v>205</v>
      </c>
      <c r="X103" s="47">
        <v>-4.4</v>
      </c>
      <c r="Y103" s="9">
        <f>LN(10)*8.3145*298*X103/1000</f>
        <v>-25.102719132472526</v>
      </c>
      <c r="Z103" s="1" t="s">
        <v>205</v>
      </c>
      <c r="AA103" s="15">
        <f>AB103*1000/(LN(10)*8.3145*298)</f>
        <v>-4.397770592795793</v>
      </c>
      <c r="AB103" s="18">
        <v>-25.09</v>
      </c>
      <c r="AC103" s="1" t="s">
        <v>205</v>
      </c>
      <c r="AD103" s="9"/>
      <c r="AE103" s="9"/>
      <c r="AF103" s="1" t="s">
        <v>205</v>
      </c>
      <c r="AG103" s="9"/>
      <c r="AH103" s="9"/>
      <c r="AI103" s="1" t="s">
        <v>205</v>
      </c>
      <c r="AJ103" s="9"/>
      <c r="AK103" s="9"/>
      <c r="AL103" s="1" t="s">
        <v>205</v>
      </c>
      <c r="AM103" s="9"/>
      <c r="AN103" s="9"/>
      <c r="AO103" s="19" t="s">
        <v>205</v>
      </c>
      <c r="AP103" s="9"/>
      <c r="AQ103" s="9"/>
    </row>
    <row r="104" spans="1:43" ht="12.75">
      <c r="A104" s="45" t="s">
        <v>207</v>
      </c>
      <c r="B104" s="46">
        <v>-8.66</v>
      </c>
      <c r="C104" s="46">
        <f t="shared" si="13"/>
        <v>-49.40671538345728</v>
      </c>
      <c r="D104" s="3">
        <f t="shared" si="8"/>
        <v>2.187761623949547E-09</v>
      </c>
      <c r="E104" s="12"/>
      <c r="F104" s="27" t="s">
        <v>31</v>
      </c>
      <c r="G104" s="3" t="s">
        <v>17</v>
      </c>
      <c r="M104" s="2" t="s">
        <v>208</v>
      </c>
      <c r="N104" s="6" t="s">
        <v>207</v>
      </c>
      <c r="O104" s="15">
        <f>P104*1000/(LN(10)*8.3145*298)</f>
        <v>-8.657070130657004</v>
      </c>
      <c r="P104" s="22">
        <v>-49.39</v>
      </c>
      <c r="Q104" s="1" t="s">
        <v>207</v>
      </c>
      <c r="R104" s="15">
        <f>S104*1000/(LN(10)*8.3145*298)</f>
        <v>-8.657070130657004</v>
      </c>
      <c r="S104" s="24">
        <v>-49.39</v>
      </c>
      <c r="T104" s="1" t="s">
        <v>207</v>
      </c>
      <c r="W104" s="45" t="s">
        <v>207</v>
      </c>
      <c r="X104" s="47">
        <v>-8.66</v>
      </c>
      <c r="Y104" s="9">
        <f>LN(10)*8.3145*298*X104/1000</f>
        <v>-49.40671538345728</v>
      </c>
      <c r="Z104" s="1" t="s">
        <v>207</v>
      </c>
      <c r="AA104" s="15">
        <f>AB104*1000/(LN(10)*8.3145*298)</f>
        <v>-8.657070130657004</v>
      </c>
      <c r="AB104" s="18">
        <v>-49.39</v>
      </c>
      <c r="AC104" s="1" t="s">
        <v>207</v>
      </c>
      <c r="AD104" s="9"/>
      <c r="AE104" s="9"/>
      <c r="AF104" s="1" t="s">
        <v>207</v>
      </c>
      <c r="AG104" s="9"/>
      <c r="AH104" s="9"/>
      <c r="AI104" s="1" t="s">
        <v>207</v>
      </c>
      <c r="AJ104" s="9"/>
      <c r="AK104" s="9"/>
      <c r="AL104" s="1" t="s">
        <v>207</v>
      </c>
      <c r="AM104" s="9"/>
      <c r="AN104" s="9"/>
      <c r="AO104" s="19" t="s">
        <v>207</v>
      </c>
      <c r="AP104" s="9"/>
      <c r="AQ104" s="9"/>
    </row>
    <row r="105" spans="1:43" ht="12.75">
      <c r="A105" s="31" t="s">
        <v>209</v>
      </c>
      <c r="B105" s="58">
        <v>-2.92</v>
      </c>
      <c r="C105" s="58">
        <f t="shared" si="13"/>
        <v>-16.659077242459038</v>
      </c>
      <c r="D105" s="3">
        <f t="shared" si="8"/>
        <v>0.0012022644346174124</v>
      </c>
      <c r="E105" s="12"/>
      <c r="F105" s="54" t="s">
        <v>423</v>
      </c>
      <c r="G105" s="34" t="s">
        <v>38</v>
      </c>
      <c r="M105" s="2" t="s">
        <v>210</v>
      </c>
      <c r="N105" s="6" t="s">
        <v>209</v>
      </c>
      <c r="O105" s="15"/>
      <c r="Q105" s="1" t="s">
        <v>209</v>
      </c>
      <c r="R105" s="15"/>
      <c r="T105" s="1" t="s">
        <v>209</v>
      </c>
      <c r="W105" s="6" t="s">
        <v>209</v>
      </c>
      <c r="X105" s="15"/>
      <c r="Z105" s="1" t="s">
        <v>209</v>
      </c>
      <c r="AA105" s="15"/>
      <c r="AB105" s="15"/>
      <c r="AC105" s="31" t="s">
        <v>209</v>
      </c>
      <c r="AD105" s="58">
        <v>-2.92</v>
      </c>
      <c r="AE105" s="16">
        <f>LN(10)*8.3145*298*AD105/1000</f>
        <v>-16.659077242459038</v>
      </c>
      <c r="AF105" s="1" t="s">
        <v>209</v>
      </c>
      <c r="AG105" s="9"/>
      <c r="AH105" s="9"/>
      <c r="AI105" s="1" t="s">
        <v>209</v>
      </c>
      <c r="AJ105" s="9"/>
      <c r="AK105" s="9"/>
      <c r="AL105" s="1" t="s">
        <v>209</v>
      </c>
      <c r="AM105" s="9"/>
      <c r="AN105" s="9"/>
      <c r="AO105" s="19" t="s">
        <v>209</v>
      </c>
      <c r="AP105" s="9"/>
      <c r="AQ105" s="9"/>
    </row>
    <row r="106" spans="1:43" ht="12.75">
      <c r="A106" s="10" t="s">
        <v>211</v>
      </c>
      <c r="B106" s="11">
        <v>-6.46</v>
      </c>
      <c r="C106" s="11">
        <f t="shared" si="13"/>
        <v>-36.855355817221024</v>
      </c>
      <c r="D106" s="3">
        <f t="shared" si="8"/>
        <v>3.467368504525315E-07</v>
      </c>
      <c r="E106" s="12"/>
      <c r="F106" s="13" t="s">
        <v>16</v>
      </c>
      <c r="G106" s="3" t="s">
        <v>17</v>
      </c>
      <c r="L106" s="40" t="s">
        <v>49</v>
      </c>
      <c r="M106" s="2" t="s">
        <v>212</v>
      </c>
      <c r="N106" s="6" t="s">
        <v>211</v>
      </c>
      <c r="O106" s="15">
        <f>P106*1000/(LN(10)*8.3145*298)</f>
        <v>-6.455555637013514</v>
      </c>
      <c r="P106" s="22">
        <v>-36.83</v>
      </c>
      <c r="Q106" s="1" t="s">
        <v>211</v>
      </c>
      <c r="R106" s="15">
        <f>S106*1000/(LN(10)*8.3145*298)</f>
        <v>-6.455555637013514</v>
      </c>
      <c r="S106" s="24">
        <v>-36.83</v>
      </c>
      <c r="T106" s="1" t="s">
        <v>211</v>
      </c>
      <c r="W106" s="6" t="s">
        <v>211</v>
      </c>
      <c r="X106" s="47">
        <v>-6.46</v>
      </c>
      <c r="Y106" s="9">
        <f>LN(10)*8.3145*298*X106/1000</f>
        <v>-36.855355817221024</v>
      </c>
      <c r="Z106" s="1" t="s">
        <v>211</v>
      </c>
      <c r="AA106" s="15"/>
      <c r="AB106" s="15"/>
      <c r="AC106" s="1" t="s">
        <v>211</v>
      </c>
      <c r="AD106" s="9"/>
      <c r="AE106" s="9"/>
      <c r="AF106" s="10" t="s">
        <v>211</v>
      </c>
      <c r="AG106" s="11">
        <v>-6.46</v>
      </c>
      <c r="AH106" s="12">
        <f>LN(10)*8.3145*298*AG106/1000</f>
        <v>-36.855355817221024</v>
      </c>
      <c r="AI106" s="1" t="s">
        <v>211</v>
      </c>
      <c r="AJ106" s="12"/>
      <c r="AK106" s="12"/>
      <c r="AL106" s="1" t="s">
        <v>211</v>
      </c>
      <c r="AM106" s="102">
        <v>-6.16</v>
      </c>
      <c r="AN106" s="12">
        <f>LN(10)*8.3145*298*AM106/1000</f>
        <v>-35.143806785461535</v>
      </c>
      <c r="AO106" s="16" t="s">
        <v>211</v>
      </c>
      <c r="AP106" s="12"/>
      <c r="AQ106" s="12"/>
    </row>
    <row r="107" spans="1:43" ht="12.75">
      <c r="A107" s="10" t="s">
        <v>213</v>
      </c>
      <c r="B107" s="11">
        <v>-6.23</v>
      </c>
      <c r="C107" s="11">
        <f t="shared" si="13"/>
        <v>-35.54316822620542</v>
      </c>
      <c r="D107" s="3">
        <f t="shared" si="8"/>
        <v>5.888436553555874E-07</v>
      </c>
      <c r="E107" s="12"/>
      <c r="F107" s="13" t="s">
        <v>16</v>
      </c>
      <c r="G107" s="3" t="s">
        <v>17</v>
      </c>
      <c r="L107" s="40" t="s">
        <v>49</v>
      </c>
      <c r="M107" s="2" t="s">
        <v>214</v>
      </c>
      <c r="N107" s="6" t="s">
        <v>213</v>
      </c>
      <c r="O107" s="15">
        <f>P107*1000/(LN(10)*8.3145*298)</f>
        <v>-6.222433481237572</v>
      </c>
      <c r="P107" s="49">
        <v>-35.5</v>
      </c>
      <c r="Q107" s="1" t="s">
        <v>213</v>
      </c>
      <c r="R107" s="15">
        <f>S107*1000/(LN(10)*8.3145*298)</f>
        <v>-6.222433481237572</v>
      </c>
      <c r="S107" s="36">
        <v>-35.5</v>
      </c>
      <c r="T107" s="1" t="s">
        <v>213</v>
      </c>
      <c r="W107" s="6" t="s">
        <v>213</v>
      </c>
      <c r="X107" s="47">
        <v>-6.22</v>
      </c>
      <c r="Y107" s="9">
        <f>LN(10)*8.3145*298*X107/1000</f>
        <v>-35.48611659181343</v>
      </c>
      <c r="Z107" s="1" t="s">
        <v>213</v>
      </c>
      <c r="AA107" s="15"/>
      <c r="AB107" s="15"/>
      <c r="AC107" s="1" t="s">
        <v>213</v>
      </c>
      <c r="AD107" s="9"/>
      <c r="AE107" s="9"/>
      <c r="AF107" s="10" t="s">
        <v>213</v>
      </c>
      <c r="AG107" s="11">
        <v>-6.23</v>
      </c>
      <c r="AH107" s="12">
        <f>LN(10)*8.3145*298*AG107/1000</f>
        <v>-35.54316822620542</v>
      </c>
      <c r="AI107" s="1" t="s">
        <v>213</v>
      </c>
      <c r="AJ107" s="12"/>
      <c r="AK107" s="12"/>
      <c r="AL107" s="1" t="s">
        <v>213</v>
      </c>
      <c r="AM107" s="25">
        <v>-6.22</v>
      </c>
      <c r="AN107" s="12">
        <f>LN(10)*8.3145*298*AM107/1000</f>
        <v>-35.48611659181343</v>
      </c>
      <c r="AO107" s="16" t="s">
        <v>213</v>
      </c>
      <c r="AP107" s="12"/>
      <c r="AQ107" s="12"/>
    </row>
    <row r="108" spans="1:43" ht="12.75">
      <c r="A108" s="10" t="s">
        <v>215</v>
      </c>
      <c r="B108" s="11">
        <v>-7.66</v>
      </c>
      <c r="C108" s="11">
        <f t="shared" si="13"/>
        <v>-43.70155194425899</v>
      </c>
      <c r="D108" s="3">
        <f t="shared" si="8"/>
        <v>2.1877616239495494E-08</v>
      </c>
      <c r="E108" s="12"/>
      <c r="F108" s="13" t="s">
        <v>16</v>
      </c>
      <c r="G108" s="3" t="s">
        <v>17</v>
      </c>
      <c r="L108" s="17" t="s">
        <v>21</v>
      </c>
      <c r="M108" s="2" t="s">
        <v>216</v>
      </c>
      <c r="N108" s="6" t="s">
        <v>215</v>
      </c>
      <c r="O108" s="15"/>
      <c r="Q108" s="1" t="s">
        <v>215</v>
      </c>
      <c r="R108" s="15"/>
      <c r="T108" s="1" t="s">
        <v>215</v>
      </c>
      <c r="W108" s="6" t="s">
        <v>215</v>
      </c>
      <c r="X108" s="15"/>
      <c r="Z108" s="1" t="s">
        <v>215</v>
      </c>
      <c r="AA108" s="15">
        <f>AB108*1000/(LN(10)*8.3145*298)</f>
        <v>-7.657975177331536</v>
      </c>
      <c r="AB108" s="18">
        <v>-43.69</v>
      </c>
      <c r="AC108" s="1" t="s">
        <v>215</v>
      </c>
      <c r="AD108" s="9"/>
      <c r="AE108" s="9"/>
      <c r="AF108" s="10" t="s">
        <v>215</v>
      </c>
      <c r="AG108" s="11">
        <v>-7.66</v>
      </c>
      <c r="AH108" s="12">
        <f>LN(10)*8.3145*298*AG108/1000</f>
        <v>-43.70155194425899</v>
      </c>
      <c r="AI108" s="1" t="s">
        <v>215</v>
      </c>
      <c r="AJ108" s="12"/>
      <c r="AK108" s="12"/>
      <c r="AL108" s="1" t="s">
        <v>215</v>
      </c>
      <c r="AM108" s="12"/>
      <c r="AN108" s="12"/>
      <c r="AO108" s="16" t="s">
        <v>215</v>
      </c>
      <c r="AP108" s="12"/>
      <c r="AQ108" s="12"/>
    </row>
    <row r="109" spans="1:43" ht="12.75">
      <c r="A109" s="35" t="s">
        <v>217</v>
      </c>
      <c r="B109" s="36">
        <f>C109*1000/(LN(10)*8.3145*298)</f>
        <v>-10.567620129121499</v>
      </c>
      <c r="C109" s="36">
        <v>-60.29</v>
      </c>
      <c r="D109" s="3">
        <f t="shared" si="8"/>
        <v>2.706324510655919E-11</v>
      </c>
      <c r="E109" s="12"/>
      <c r="F109" s="37" t="s">
        <v>408</v>
      </c>
      <c r="G109" s="3" t="s">
        <v>17</v>
      </c>
      <c r="L109" s="17" t="s">
        <v>21</v>
      </c>
      <c r="M109" s="2" t="s">
        <v>218</v>
      </c>
      <c r="N109" s="6" t="s">
        <v>217</v>
      </c>
      <c r="O109" s="15"/>
      <c r="Q109" s="35" t="s">
        <v>217</v>
      </c>
      <c r="R109" s="15">
        <f>S109*1000/(LN(10)*8.3145*298)</f>
        <v>-10.567620129121499</v>
      </c>
      <c r="S109" s="24">
        <v>-60.29</v>
      </c>
      <c r="T109" s="1" t="s">
        <v>217</v>
      </c>
      <c r="W109" s="1" t="s">
        <v>217</v>
      </c>
      <c r="X109" s="15"/>
      <c r="Z109" s="1" t="s">
        <v>217</v>
      </c>
      <c r="AA109" s="15"/>
      <c r="AB109" s="15"/>
      <c r="AC109" s="1" t="s">
        <v>217</v>
      </c>
      <c r="AD109" s="9"/>
      <c r="AE109" s="9"/>
      <c r="AF109" s="1" t="s">
        <v>217</v>
      </c>
      <c r="AG109" s="9"/>
      <c r="AH109" s="9"/>
      <c r="AI109" s="1" t="s">
        <v>217</v>
      </c>
      <c r="AJ109" s="9"/>
      <c r="AK109" s="9"/>
      <c r="AL109" s="1" t="s">
        <v>217</v>
      </c>
      <c r="AM109" s="9"/>
      <c r="AN109" s="9"/>
      <c r="AO109" s="19" t="s">
        <v>217</v>
      </c>
      <c r="AP109" s="9"/>
      <c r="AQ109" s="9"/>
    </row>
    <row r="110" spans="1:43" ht="12.75">
      <c r="A110" s="35" t="s">
        <v>219</v>
      </c>
      <c r="B110" s="36">
        <f>C110*1000/(LN(10)*8.3145*298)</f>
        <v>-10.620204074033365</v>
      </c>
      <c r="C110" s="36">
        <v>-60.59</v>
      </c>
      <c r="D110" s="3">
        <f t="shared" si="8"/>
        <v>2.3977059774377114E-11</v>
      </c>
      <c r="E110" s="12"/>
      <c r="F110" s="37" t="s">
        <v>408</v>
      </c>
      <c r="G110" s="3" t="s">
        <v>17</v>
      </c>
      <c r="L110" s="17" t="s">
        <v>21</v>
      </c>
      <c r="M110" s="2" t="s">
        <v>220</v>
      </c>
      <c r="N110" s="6" t="s">
        <v>219</v>
      </c>
      <c r="O110" s="15"/>
      <c r="Q110" s="35" t="s">
        <v>219</v>
      </c>
      <c r="R110" s="15">
        <f>S110*1000/(LN(10)*8.3145*298)</f>
        <v>-10.620204074033365</v>
      </c>
      <c r="S110" s="24">
        <v>-60.59</v>
      </c>
      <c r="T110" s="1" t="s">
        <v>219</v>
      </c>
      <c r="W110" s="1" t="s">
        <v>219</v>
      </c>
      <c r="X110" s="15"/>
      <c r="Z110" s="1" t="s">
        <v>219</v>
      </c>
      <c r="AA110" s="15"/>
      <c r="AB110" s="15"/>
      <c r="AC110" s="1" t="s">
        <v>219</v>
      </c>
      <c r="AD110" s="9"/>
      <c r="AE110" s="9"/>
      <c r="AF110" s="1" t="s">
        <v>219</v>
      </c>
      <c r="AG110" s="9"/>
      <c r="AH110" s="9"/>
      <c r="AI110" s="1" t="s">
        <v>219</v>
      </c>
      <c r="AJ110" s="9"/>
      <c r="AK110" s="9"/>
      <c r="AL110" s="1" t="s">
        <v>219</v>
      </c>
      <c r="AM110" s="9"/>
      <c r="AN110" s="9"/>
      <c r="AO110" s="19" t="s">
        <v>219</v>
      </c>
      <c r="AP110" s="9"/>
      <c r="AQ110" s="9"/>
    </row>
    <row r="111" spans="1:43" ht="12.75">
      <c r="A111" s="35" t="s">
        <v>221</v>
      </c>
      <c r="B111" s="36">
        <f>C111*1000/(LN(10)*8.3145*298)</f>
        <v>-10.236341276176738</v>
      </c>
      <c r="C111" s="36">
        <v>-58.4</v>
      </c>
      <c r="D111" s="3">
        <f t="shared" si="8"/>
        <v>5.803082219818257E-11</v>
      </c>
      <c r="E111" s="12"/>
      <c r="F111" s="37" t="s">
        <v>408</v>
      </c>
      <c r="G111" s="3" t="s">
        <v>17</v>
      </c>
      <c r="L111" s="17" t="s">
        <v>21</v>
      </c>
      <c r="M111" s="2" t="s">
        <v>222</v>
      </c>
      <c r="N111" s="6" t="s">
        <v>221</v>
      </c>
      <c r="O111" s="15"/>
      <c r="Q111" s="35" t="s">
        <v>221</v>
      </c>
      <c r="R111" s="15">
        <f>S111*1000/(LN(10)*8.3145*298)</f>
        <v>-10.236341276176738</v>
      </c>
      <c r="S111" s="36">
        <v>-58.4</v>
      </c>
      <c r="T111" s="1" t="s">
        <v>221</v>
      </c>
      <c r="W111" s="1" t="s">
        <v>221</v>
      </c>
      <c r="X111" s="15"/>
      <c r="Z111" s="1" t="s">
        <v>221</v>
      </c>
      <c r="AA111" s="15"/>
      <c r="AB111" s="15"/>
      <c r="AC111" s="1" t="s">
        <v>221</v>
      </c>
      <c r="AD111" s="9"/>
      <c r="AE111" s="9"/>
      <c r="AF111" s="1" t="s">
        <v>221</v>
      </c>
      <c r="AG111" s="9"/>
      <c r="AH111" s="9"/>
      <c r="AI111" s="1" t="s">
        <v>221</v>
      </c>
      <c r="AJ111" s="9"/>
      <c r="AK111" s="9"/>
      <c r="AL111" s="1" t="s">
        <v>221</v>
      </c>
      <c r="AM111" s="9"/>
      <c r="AN111" s="9"/>
      <c r="AO111" s="19" t="s">
        <v>221</v>
      </c>
      <c r="AP111" s="9"/>
      <c r="AQ111" s="9"/>
    </row>
    <row r="112" spans="1:43" ht="12.75">
      <c r="A112" s="10" t="s">
        <v>223</v>
      </c>
      <c r="B112" s="11">
        <v>-6.72</v>
      </c>
      <c r="C112" s="11">
        <f>LN(10)*8.3145*298*B112/1000</f>
        <v>-38.33869831141258</v>
      </c>
      <c r="D112" s="3">
        <f t="shared" si="8"/>
        <v>1.9054607179632443E-07</v>
      </c>
      <c r="E112" s="12"/>
      <c r="F112" s="13" t="s">
        <v>16</v>
      </c>
      <c r="G112" s="3" t="s">
        <v>17</v>
      </c>
      <c r="M112" s="2" t="s">
        <v>224</v>
      </c>
      <c r="N112" s="6" t="s">
        <v>223</v>
      </c>
      <c r="O112" s="15">
        <f>P112*1000/(LN(10)*8.3145*298)</f>
        <v>-6.721980957900306</v>
      </c>
      <c r="P112" s="22">
        <v>-38.35</v>
      </c>
      <c r="Q112" s="1" t="s">
        <v>223</v>
      </c>
      <c r="R112" s="15">
        <f>S112*1000/(LN(10)*8.3145*298)</f>
        <v>-6.721980957900306</v>
      </c>
      <c r="S112" s="24">
        <v>-38.35</v>
      </c>
      <c r="T112" s="1" t="s">
        <v>223</v>
      </c>
      <c r="U112" s="55">
        <v>-6.72</v>
      </c>
      <c r="V112" s="9">
        <f>LN(10)*8.3145*298*U112/1000</f>
        <v>-38.33869831141258</v>
      </c>
      <c r="W112" s="1" t="s">
        <v>223</v>
      </c>
      <c r="X112" s="47">
        <v>-6.72</v>
      </c>
      <c r="Y112" s="9">
        <f>LN(10)*8.3145*298*X112/1000</f>
        <v>-38.33869831141258</v>
      </c>
      <c r="Z112" s="1" t="s">
        <v>223</v>
      </c>
      <c r="AA112" s="15">
        <f>AB112*1000/(LN(10)*8.3145*298)</f>
        <v>-6.721980957900306</v>
      </c>
      <c r="AB112" s="18">
        <v>-38.35</v>
      </c>
      <c r="AC112" s="1" t="s">
        <v>223</v>
      </c>
      <c r="AD112" s="9"/>
      <c r="AE112" s="9"/>
      <c r="AF112" s="10" t="s">
        <v>223</v>
      </c>
      <c r="AG112" s="11">
        <v>-6.72</v>
      </c>
      <c r="AH112" s="12">
        <f>LN(10)*8.3145*298*AG112/1000</f>
        <v>-38.33869831141258</v>
      </c>
      <c r="AI112" s="1" t="s">
        <v>223</v>
      </c>
      <c r="AJ112" s="51">
        <v>-6.72</v>
      </c>
      <c r="AK112" s="12">
        <f>LN(10)*8.3145*298*AJ112/1000</f>
        <v>-38.33869831141258</v>
      </c>
      <c r="AL112" s="1" t="s">
        <v>223</v>
      </c>
      <c r="AM112" s="25">
        <v>-6.72</v>
      </c>
      <c r="AN112" s="12">
        <f>LN(10)*8.3145*298*AM112/1000</f>
        <v>-38.33869831141258</v>
      </c>
      <c r="AO112" s="16" t="s">
        <v>223</v>
      </c>
      <c r="AP112" s="12"/>
      <c r="AQ112" s="12"/>
    </row>
    <row r="113" spans="1:43" ht="12.75">
      <c r="A113" s="26" t="s">
        <v>225</v>
      </c>
      <c r="B113" s="25">
        <v>-4.31</v>
      </c>
      <c r="C113" s="25">
        <f>LN(10)*8.3145*298*B113/1000</f>
        <v>-24.589254422944673</v>
      </c>
      <c r="D113" s="3">
        <f t="shared" si="8"/>
        <v>4.8977881936844635E-05</v>
      </c>
      <c r="E113" s="12"/>
      <c r="F113" s="20" t="s">
        <v>405</v>
      </c>
      <c r="G113" s="3" t="s">
        <v>17</v>
      </c>
      <c r="M113" s="2" t="s">
        <v>226</v>
      </c>
      <c r="N113" s="6" t="s">
        <v>225</v>
      </c>
      <c r="O113" s="15"/>
      <c r="Q113" s="1" t="s">
        <v>225</v>
      </c>
      <c r="R113" s="15"/>
      <c r="T113" s="1" t="s">
        <v>225</v>
      </c>
      <c r="W113" s="1" t="s">
        <v>225</v>
      </c>
      <c r="X113" s="15"/>
      <c r="Z113" s="1" t="s">
        <v>225</v>
      </c>
      <c r="AA113" s="15"/>
      <c r="AB113" s="15"/>
      <c r="AC113" s="1" t="s">
        <v>225</v>
      </c>
      <c r="AD113" s="9"/>
      <c r="AE113" s="9"/>
      <c r="AF113" s="1" t="s">
        <v>225</v>
      </c>
      <c r="AG113" s="9"/>
      <c r="AH113" s="9"/>
      <c r="AI113" s="1" t="s">
        <v>225</v>
      </c>
      <c r="AJ113" s="9"/>
      <c r="AK113" s="9"/>
      <c r="AL113" s="26" t="s">
        <v>225</v>
      </c>
      <c r="AM113" s="25">
        <v>-4.31</v>
      </c>
      <c r="AN113" s="9">
        <f>LN(10)*8.3145*298*AM113/1000</f>
        <v>-24.589254422944673</v>
      </c>
      <c r="AO113" s="19" t="s">
        <v>225</v>
      </c>
      <c r="AP113" s="9"/>
      <c r="AQ113" s="9"/>
    </row>
    <row r="114" spans="1:43" ht="12.75">
      <c r="A114" s="26" t="s">
        <v>227</v>
      </c>
      <c r="B114" s="25">
        <v>-4.43</v>
      </c>
      <c r="C114" s="25">
        <f>LN(10)*8.3145*298*B114/1000</f>
        <v>-25.273874035648472</v>
      </c>
      <c r="D114" s="3">
        <f t="shared" si="8"/>
        <v>3.715352290971724E-05</v>
      </c>
      <c r="E114" s="12"/>
      <c r="F114" s="20" t="s">
        <v>405</v>
      </c>
      <c r="G114" s="3" t="s">
        <v>17</v>
      </c>
      <c r="M114" s="2" t="s">
        <v>228</v>
      </c>
      <c r="N114" s="6" t="s">
        <v>227</v>
      </c>
      <c r="O114" s="15"/>
      <c r="Q114" s="1" t="s">
        <v>227</v>
      </c>
      <c r="R114" s="15"/>
      <c r="T114" s="1" t="s">
        <v>227</v>
      </c>
      <c r="W114" s="1" t="s">
        <v>227</v>
      </c>
      <c r="X114" s="15"/>
      <c r="Z114" s="1" t="s">
        <v>227</v>
      </c>
      <c r="AA114" s="15"/>
      <c r="AB114" s="15"/>
      <c r="AC114" s="1" t="s">
        <v>227</v>
      </c>
      <c r="AD114" s="9"/>
      <c r="AE114" s="9"/>
      <c r="AF114" s="1" t="s">
        <v>227</v>
      </c>
      <c r="AG114" s="9"/>
      <c r="AH114" s="9"/>
      <c r="AI114" s="1" t="s">
        <v>227</v>
      </c>
      <c r="AJ114" s="9"/>
      <c r="AK114" s="9"/>
      <c r="AL114" s="26" t="s">
        <v>227</v>
      </c>
      <c r="AM114" s="25">
        <v>-4.43</v>
      </c>
      <c r="AN114" s="9">
        <f>LN(10)*8.3145*298*AM114/1000</f>
        <v>-25.273874035648472</v>
      </c>
      <c r="AO114" s="19" t="s">
        <v>227</v>
      </c>
      <c r="AP114" s="9"/>
      <c r="AQ114" s="9"/>
    </row>
    <row r="115" spans="1:43" ht="12.75">
      <c r="A115" s="31" t="s">
        <v>229</v>
      </c>
      <c r="B115" s="32">
        <v>-6</v>
      </c>
      <c r="C115" s="32">
        <f>LN(10)*8.3145*298*B115/1000</f>
        <v>-34.2309806351898</v>
      </c>
      <c r="D115" s="3">
        <f t="shared" si="8"/>
        <v>1E-06</v>
      </c>
      <c r="E115" s="12"/>
      <c r="F115" s="54" t="s">
        <v>424</v>
      </c>
      <c r="G115" s="34" t="s">
        <v>38</v>
      </c>
      <c r="M115" s="2" t="s">
        <v>230</v>
      </c>
      <c r="N115" s="6" t="s">
        <v>229</v>
      </c>
      <c r="O115" s="15"/>
      <c r="Q115" s="1" t="s">
        <v>229</v>
      </c>
      <c r="R115" s="15"/>
      <c r="T115" s="1" t="s">
        <v>229</v>
      </c>
      <c r="W115" s="1" t="s">
        <v>229</v>
      </c>
      <c r="X115" s="15"/>
      <c r="Z115" s="1" t="s">
        <v>229</v>
      </c>
      <c r="AA115" s="15"/>
      <c r="AB115" s="15"/>
      <c r="AC115" s="31" t="s">
        <v>229</v>
      </c>
      <c r="AD115" s="32">
        <v>-6</v>
      </c>
      <c r="AE115" s="16">
        <f>LN(10)*8.3145*298*AD115/1000</f>
        <v>-34.2309806351898</v>
      </c>
      <c r="AF115" s="1" t="s">
        <v>229</v>
      </c>
      <c r="AG115" s="9"/>
      <c r="AH115" s="9"/>
      <c r="AI115" s="1" t="s">
        <v>229</v>
      </c>
      <c r="AJ115" s="9"/>
      <c r="AK115" s="9"/>
      <c r="AL115" s="1" t="s">
        <v>229</v>
      </c>
      <c r="AM115" s="9"/>
      <c r="AN115" s="9"/>
      <c r="AO115" s="19" t="s">
        <v>229</v>
      </c>
      <c r="AP115" s="9"/>
      <c r="AQ115" s="9"/>
    </row>
    <row r="116" spans="1:43" ht="12.75">
      <c r="A116" s="35" t="s">
        <v>231</v>
      </c>
      <c r="B116" s="36">
        <f>C116*1000/(LN(10)*8.3145*298)</f>
        <v>-6.63784664604132</v>
      </c>
      <c r="C116" s="24">
        <v>-37.87</v>
      </c>
      <c r="D116" s="3">
        <f t="shared" si="8"/>
        <v>2.302254624266497E-07</v>
      </c>
      <c r="E116" s="12"/>
      <c r="F116" s="37" t="s">
        <v>408</v>
      </c>
      <c r="G116" s="3" t="s">
        <v>17</v>
      </c>
      <c r="L116" s="41" t="s">
        <v>73</v>
      </c>
      <c r="M116" s="2" t="s">
        <v>232</v>
      </c>
      <c r="N116" s="6" t="s">
        <v>231</v>
      </c>
      <c r="O116" s="15"/>
      <c r="Q116" s="35" t="s">
        <v>231</v>
      </c>
      <c r="R116" s="15">
        <f>S116*1000/(LN(10)*8.3145*298)</f>
        <v>-6.63784664604132</v>
      </c>
      <c r="S116" s="24">
        <v>-37.87</v>
      </c>
      <c r="T116" s="1" t="s">
        <v>231</v>
      </c>
      <c r="W116" s="1" t="s">
        <v>231</v>
      </c>
      <c r="X116" s="15"/>
      <c r="Z116" s="1" t="s">
        <v>231</v>
      </c>
      <c r="AA116" s="15"/>
      <c r="AB116" s="15"/>
      <c r="AC116" s="1" t="s">
        <v>231</v>
      </c>
      <c r="AD116" s="9"/>
      <c r="AE116" s="9"/>
      <c r="AF116" s="1" t="s">
        <v>231</v>
      </c>
      <c r="AG116" s="9"/>
      <c r="AH116" s="9"/>
      <c r="AI116" s="1" t="s">
        <v>231</v>
      </c>
      <c r="AJ116" s="9"/>
      <c r="AK116" s="9"/>
      <c r="AL116" s="1" t="s">
        <v>231</v>
      </c>
      <c r="AM116" s="9"/>
      <c r="AN116" s="9"/>
      <c r="AO116" s="19" t="s">
        <v>231</v>
      </c>
      <c r="AP116" s="9"/>
      <c r="AQ116" s="9"/>
    </row>
    <row r="117" spans="1:43" ht="12.75">
      <c r="A117" s="35" t="s">
        <v>233</v>
      </c>
      <c r="B117" s="36">
        <v>-12.53</v>
      </c>
      <c r="C117" s="36">
        <f>LN(10)*8.3145*298*B117/1000</f>
        <v>-71.48569789315471</v>
      </c>
      <c r="D117" s="3">
        <f t="shared" si="8"/>
        <v>2.9512092266663824E-13</v>
      </c>
      <c r="E117" s="12"/>
      <c r="F117" s="37" t="s">
        <v>408</v>
      </c>
      <c r="G117" s="3" t="s">
        <v>17</v>
      </c>
      <c r="I117" s="27" t="s">
        <v>31</v>
      </c>
      <c r="J117" s="3" t="s">
        <v>17</v>
      </c>
      <c r="M117" s="2" t="s">
        <v>234</v>
      </c>
      <c r="N117" s="6" t="s">
        <v>233</v>
      </c>
      <c r="O117" s="15">
        <f>P117*1000/(LN(10)*8.3145*298)</f>
        <v>-13.40014196170739</v>
      </c>
      <c r="P117" s="63">
        <v>-76.45</v>
      </c>
      <c r="Q117" s="1" t="s">
        <v>233</v>
      </c>
      <c r="R117" s="15">
        <f>S117*1000/(LN(10)*8.3145*298)</f>
        <v>-12.521990081679215</v>
      </c>
      <c r="S117" s="24">
        <v>-71.44</v>
      </c>
      <c r="T117" s="1" t="s">
        <v>233</v>
      </c>
      <c r="U117" s="28">
        <v>-13.4</v>
      </c>
      <c r="V117" s="9">
        <f>LN(10)*8.3145*298*U117/1000</f>
        <v>-76.44919008525723</v>
      </c>
      <c r="W117" s="1" t="s">
        <v>233</v>
      </c>
      <c r="X117" s="23">
        <v>-13.4</v>
      </c>
      <c r="Y117" s="9">
        <f>LN(10)*8.3145*298*X117/1000</f>
        <v>-76.44919008525723</v>
      </c>
      <c r="Z117" s="1" t="s">
        <v>233</v>
      </c>
      <c r="AA117" s="15"/>
      <c r="AB117" s="15"/>
      <c r="AC117" s="1" t="s">
        <v>233</v>
      </c>
      <c r="AD117" s="9"/>
      <c r="AE117" s="9"/>
      <c r="AF117" s="1" t="s">
        <v>233</v>
      </c>
      <c r="AG117" s="9"/>
      <c r="AH117" s="9"/>
      <c r="AI117" s="1" t="s">
        <v>233</v>
      </c>
      <c r="AJ117" s="9"/>
      <c r="AK117" s="9"/>
      <c r="AL117" s="1" t="s">
        <v>233</v>
      </c>
      <c r="AM117" s="9"/>
      <c r="AN117" s="9"/>
      <c r="AO117" s="19" t="s">
        <v>233</v>
      </c>
      <c r="AP117" s="9"/>
      <c r="AQ117" s="9"/>
    </row>
    <row r="118" spans="1:43" ht="12.75">
      <c r="A118" s="42" t="s">
        <v>235</v>
      </c>
      <c r="B118" s="43">
        <f>C118*1000/(LN(10)*8.3145*298)</f>
        <v>-10.267190523858366</v>
      </c>
      <c r="C118" s="43">
        <f>-14*4.184</f>
        <v>-58.576</v>
      </c>
      <c r="D118" s="3">
        <f t="shared" si="8"/>
        <v>5.4051714746009435E-11</v>
      </c>
      <c r="E118" s="12"/>
      <c r="F118" s="44" t="s">
        <v>410</v>
      </c>
      <c r="G118" s="3" t="s">
        <v>17</v>
      </c>
      <c r="L118" s="40" t="s">
        <v>49</v>
      </c>
      <c r="M118" s="2" t="s">
        <v>236</v>
      </c>
      <c r="N118" s="6" t="s">
        <v>235</v>
      </c>
      <c r="O118" s="15"/>
      <c r="Q118" s="1" t="s">
        <v>235</v>
      </c>
      <c r="R118" s="15"/>
      <c r="T118" s="1" t="s">
        <v>235</v>
      </c>
      <c r="W118" s="1" t="s">
        <v>235</v>
      </c>
      <c r="X118" s="15"/>
      <c r="Z118" s="1" t="s">
        <v>235</v>
      </c>
      <c r="AA118" s="15"/>
      <c r="AB118" s="15"/>
      <c r="AC118" s="1" t="s">
        <v>235</v>
      </c>
      <c r="AD118" s="9"/>
      <c r="AE118" s="9"/>
      <c r="AF118" s="1" t="s">
        <v>235</v>
      </c>
      <c r="AG118" s="9"/>
      <c r="AH118" s="9"/>
      <c r="AI118" s="1" t="s">
        <v>235</v>
      </c>
      <c r="AJ118" s="9"/>
      <c r="AK118" s="9"/>
      <c r="AL118" s="1" t="s">
        <v>235</v>
      </c>
      <c r="AM118" s="9"/>
      <c r="AN118" s="9"/>
      <c r="AO118" s="42" t="s">
        <v>235</v>
      </c>
      <c r="AP118" s="15">
        <f>AQ118*1000/(LN(10)*8.3145*298)</f>
        <v>-10.267190523858366</v>
      </c>
      <c r="AQ118" s="43">
        <f>-14*4.184</f>
        <v>-58.576</v>
      </c>
    </row>
    <row r="119" spans="1:43" ht="12.75">
      <c r="A119" s="26" t="s">
        <v>237</v>
      </c>
      <c r="B119" s="25">
        <v>-6.2</v>
      </c>
      <c r="C119" s="25">
        <f aca="true" t="shared" si="14" ref="C119:C130">LN(10)*8.3145*298*B119/1000</f>
        <v>-35.37201332302946</v>
      </c>
      <c r="D119" s="3">
        <f t="shared" si="8"/>
        <v>6.309573444801925E-07</v>
      </c>
      <c r="E119" s="12"/>
      <c r="F119" s="20" t="s">
        <v>405</v>
      </c>
      <c r="G119" s="3" t="s">
        <v>17</v>
      </c>
      <c r="M119" s="2" t="s">
        <v>238</v>
      </c>
      <c r="N119" s="6" t="s">
        <v>237</v>
      </c>
      <c r="O119" s="15"/>
      <c r="Q119" s="1" t="s">
        <v>237</v>
      </c>
      <c r="R119" s="15"/>
      <c r="T119" s="1" t="s">
        <v>237</v>
      </c>
      <c r="W119" s="1" t="s">
        <v>237</v>
      </c>
      <c r="X119" s="15"/>
      <c r="Z119" s="1" t="s">
        <v>237</v>
      </c>
      <c r="AA119" s="15"/>
      <c r="AB119" s="15"/>
      <c r="AC119" s="1" t="s">
        <v>237</v>
      </c>
      <c r="AD119" s="9"/>
      <c r="AE119" s="9"/>
      <c r="AF119" s="1" t="s">
        <v>237</v>
      </c>
      <c r="AG119" s="9"/>
      <c r="AH119" s="9"/>
      <c r="AI119" s="1" t="s">
        <v>237</v>
      </c>
      <c r="AJ119" s="9"/>
      <c r="AK119" s="9"/>
      <c r="AL119" s="26" t="s">
        <v>237</v>
      </c>
      <c r="AM119" s="25">
        <v>-6.2</v>
      </c>
      <c r="AN119" s="12">
        <f>LN(10)*8.3145*298*AM119/1000</f>
        <v>-35.37201332302946</v>
      </c>
      <c r="AO119" s="16" t="s">
        <v>237</v>
      </c>
      <c r="AP119" s="12"/>
      <c r="AQ119" s="12"/>
    </row>
    <row r="120" spans="1:43" ht="12.75">
      <c r="A120" s="31" t="s">
        <v>239</v>
      </c>
      <c r="B120" s="32">
        <v>-6.42</v>
      </c>
      <c r="C120" s="32">
        <f t="shared" si="14"/>
        <v>-36.62714927965309</v>
      </c>
      <c r="D120" s="3">
        <f t="shared" si="8"/>
        <v>3.801893963205609E-07</v>
      </c>
      <c r="E120" s="12"/>
      <c r="F120" s="39" t="s">
        <v>425</v>
      </c>
      <c r="G120" s="34" t="s">
        <v>38</v>
      </c>
      <c r="L120" s="41" t="s">
        <v>73</v>
      </c>
      <c r="M120" s="2" t="s">
        <v>240</v>
      </c>
      <c r="N120" s="6" t="s">
        <v>239</v>
      </c>
      <c r="O120" s="15"/>
      <c r="Q120" s="1" t="s">
        <v>239</v>
      </c>
      <c r="R120" s="15"/>
      <c r="T120" s="1" t="s">
        <v>239</v>
      </c>
      <c r="W120" s="1" t="s">
        <v>239</v>
      </c>
      <c r="X120" s="15"/>
      <c r="Z120" s="1" t="s">
        <v>239</v>
      </c>
      <c r="AA120" s="15"/>
      <c r="AB120" s="15"/>
      <c r="AC120" s="31" t="s">
        <v>239</v>
      </c>
      <c r="AD120" s="58">
        <v>-6.42</v>
      </c>
      <c r="AE120" s="12">
        <f>LN(10)*8.3145*298*AD120/1000</f>
        <v>-36.62714927965309</v>
      </c>
      <c r="AF120" s="1" t="s">
        <v>239</v>
      </c>
      <c r="AG120" s="12"/>
      <c r="AH120" s="12"/>
      <c r="AI120" s="1" t="s">
        <v>239</v>
      </c>
      <c r="AJ120" s="12"/>
      <c r="AK120" s="12"/>
      <c r="AL120" s="1" t="s">
        <v>239</v>
      </c>
      <c r="AM120" s="12"/>
      <c r="AN120" s="12"/>
      <c r="AO120" s="16" t="s">
        <v>239</v>
      </c>
      <c r="AP120" s="12"/>
      <c r="AQ120" s="12"/>
    </row>
    <row r="121" spans="1:43" ht="12.75">
      <c r="A121" s="10" t="s">
        <v>241</v>
      </c>
      <c r="B121" s="11">
        <v>-8.05</v>
      </c>
      <c r="C121" s="11">
        <f t="shared" si="14"/>
        <v>-45.92656568554632</v>
      </c>
      <c r="D121" s="3">
        <f t="shared" si="8"/>
        <v>8.912509381337413E-09</v>
      </c>
      <c r="E121" s="12"/>
      <c r="F121" s="13" t="s">
        <v>16</v>
      </c>
      <c r="G121" s="3" t="s">
        <v>17</v>
      </c>
      <c r="M121" s="2" t="s">
        <v>242</v>
      </c>
      <c r="N121" s="6" t="s">
        <v>241</v>
      </c>
      <c r="O121" s="15"/>
      <c r="Q121" s="1" t="s">
        <v>241</v>
      </c>
      <c r="R121" s="15"/>
      <c r="T121" s="1" t="s">
        <v>241</v>
      </c>
      <c r="W121" s="1" t="s">
        <v>241</v>
      </c>
      <c r="X121" s="15"/>
      <c r="Z121" s="1" t="s">
        <v>241</v>
      </c>
      <c r="AA121" s="15"/>
      <c r="AB121" s="15"/>
      <c r="AC121" s="1" t="s">
        <v>241</v>
      </c>
      <c r="AD121" s="9"/>
      <c r="AE121" s="9"/>
      <c r="AF121" s="10" t="s">
        <v>241</v>
      </c>
      <c r="AG121" s="11">
        <v>-8.05</v>
      </c>
      <c r="AH121" s="12">
        <f aca="true" t="shared" si="15" ref="AH121:AH130">LN(10)*8.3145*298*AG121/1000</f>
        <v>-45.92656568554632</v>
      </c>
      <c r="AI121" s="1" t="s">
        <v>241</v>
      </c>
      <c r="AJ121" s="12"/>
      <c r="AK121" s="12"/>
      <c r="AL121" s="1" t="s">
        <v>241</v>
      </c>
      <c r="AM121" s="12"/>
      <c r="AN121" s="12"/>
      <c r="AO121" s="16" t="s">
        <v>241</v>
      </c>
      <c r="AP121" s="12"/>
      <c r="AQ121" s="12"/>
    </row>
    <row r="122" spans="1:43" ht="12.75">
      <c r="A122" s="10" t="s">
        <v>243</v>
      </c>
      <c r="B122" s="11">
        <v>-7.56</v>
      </c>
      <c r="C122" s="11">
        <f t="shared" si="14"/>
        <v>-43.13103560033915</v>
      </c>
      <c r="D122" s="3">
        <f t="shared" si="8"/>
        <v>2.75422870333816E-08</v>
      </c>
      <c r="E122" s="12"/>
      <c r="F122" s="13" t="s">
        <v>16</v>
      </c>
      <c r="G122" s="3" t="s">
        <v>17</v>
      </c>
      <c r="L122" s="41" t="s">
        <v>73</v>
      </c>
      <c r="M122" s="2" t="s">
        <v>244</v>
      </c>
      <c r="N122" s="6" t="s">
        <v>243</v>
      </c>
      <c r="O122" s="15"/>
      <c r="Q122" s="1" t="s">
        <v>243</v>
      </c>
      <c r="R122" s="15">
        <f>S122*1000/(LN(10)*8.3145*298)</f>
        <v>-7.552807287507802</v>
      </c>
      <c r="S122" s="24">
        <v>-43.09</v>
      </c>
      <c r="T122" s="1" t="s">
        <v>243</v>
      </c>
      <c r="U122" s="53">
        <v>-7.55</v>
      </c>
      <c r="V122" s="9">
        <f>LN(10)*8.3145*298*U122/1000</f>
        <v>-43.07398396594717</v>
      </c>
      <c r="W122" s="1" t="s">
        <v>243</v>
      </c>
      <c r="X122" s="47">
        <v>-7.55</v>
      </c>
      <c r="Y122" s="9">
        <f>LN(10)*8.3145*298*X122/1000</f>
        <v>-43.07398396594717</v>
      </c>
      <c r="Z122" s="1" t="s">
        <v>243</v>
      </c>
      <c r="AA122" s="15">
        <f>AB122*1000/(LN(10)*8.3145*298)</f>
        <v>-7.552807287507802</v>
      </c>
      <c r="AB122" s="18">
        <v>-43.09</v>
      </c>
      <c r="AC122" s="1" t="s">
        <v>243</v>
      </c>
      <c r="AD122" s="9"/>
      <c r="AE122" s="9"/>
      <c r="AF122" s="10" t="s">
        <v>243</v>
      </c>
      <c r="AG122" s="11">
        <v>-7.56</v>
      </c>
      <c r="AH122" s="12">
        <f t="shared" si="15"/>
        <v>-43.13103560033915</v>
      </c>
      <c r="AI122" s="1" t="s">
        <v>243</v>
      </c>
      <c r="AJ122" s="51">
        <v>-7.55</v>
      </c>
      <c r="AK122" s="12">
        <f>LN(10)*8.3145*298*AJ122/1000</f>
        <v>-43.07398396594717</v>
      </c>
      <c r="AL122" s="1" t="s">
        <v>243</v>
      </c>
      <c r="AM122" s="25">
        <v>-7.56</v>
      </c>
      <c r="AN122" s="12">
        <f>LN(10)*8.3145*298*AM122/1000</f>
        <v>-43.13103560033915</v>
      </c>
      <c r="AO122" s="16" t="s">
        <v>243</v>
      </c>
      <c r="AP122" s="12"/>
      <c r="AQ122" s="12"/>
    </row>
    <row r="123" spans="1:43" ht="12.75">
      <c r="A123" s="50" t="s">
        <v>245</v>
      </c>
      <c r="B123" s="51">
        <v>-7.3</v>
      </c>
      <c r="C123" s="51">
        <f t="shared" si="14"/>
        <v>-41.64769310614759</v>
      </c>
      <c r="D123" s="3">
        <f t="shared" si="8"/>
        <v>5.0118723362727164E-08</v>
      </c>
      <c r="E123" s="12"/>
      <c r="F123" s="52" t="s">
        <v>411</v>
      </c>
      <c r="G123" s="3" t="s">
        <v>17</v>
      </c>
      <c r="L123" s="41" t="s">
        <v>73</v>
      </c>
      <c r="M123" s="2" t="s">
        <v>246</v>
      </c>
      <c r="N123" s="6" t="s">
        <v>245</v>
      </c>
      <c r="O123" s="15">
        <f>P123*1000/(LN(10)*8.3145*298)</f>
        <v>-7.300404351930841</v>
      </c>
      <c r="P123" s="22">
        <v>-41.65</v>
      </c>
      <c r="Q123" s="1" t="s">
        <v>245</v>
      </c>
      <c r="R123" s="15">
        <f>S123*1000/(LN(10)*8.3145*298)</f>
        <v>-7.300404351930841</v>
      </c>
      <c r="S123" s="24">
        <v>-41.65</v>
      </c>
      <c r="T123" s="1" t="s">
        <v>245</v>
      </c>
      <c r="U123" s="55">
        <v>-7.3</v>
      </c>
      <c r="V123" s="9">
        <f>LN(10)*8.3145*298*U123/1000</f>
        <v>-41.64769310614759</v>
      </c>
      <c r="W123" s="1" t="s">
        <v>245</v>
      </c>
      <c r="X123" s="47">
        <v>-7.3</v>
      </c>
      <c r="Y123" s="9">
        <f>LN(10)*8.3145*298*X123/1000</f>
        <v>-41.64769310614759</v>
      </c>
      <c r="Z123" s="1" t="s">
        <v>245</v>
      </c>
      <c r="AA123" s="15">
        <f>AB123*1000/(LN(10)*8.3145*298)</f>
        <v>-7.300404351930841</v>
      </c>
      <c r="AB123" s="18">
        <f>-41.65</f>
        <v>-41.65</v>
      </c>
      <c r="AC123" s="1" t="s">
        <v>245</v>
      </c>
      <c r="AD123" s="9"/>
      <c r="AE123" s="9"/>
      <c r="AF123" s="1" t="s">
        <v>245</v>
      </c>
      <c r="AG123" s="11">
        <v>-7.31</v>
      </c>
      <c r="AH123" s="12">
        <f t="shared" si="15"/>
        <v>-41.704744740539574</v>
      </c>
      <c r="AI123" s="50" t="s">
        <v>245</v>
      </c>
      <c r="AJ123" s="51">
        <v>-7.3</v>
      </c>
      <c r="AK123" s="12">
        <f>LN(10)*8.3145*298*AJ123/1000</f>
        <v>-41.64769310614759</v>
      </c>
      <c r="AL123" s="1" t="s">
        <v>245</v>
      </c>
      <c r="AM123" s="25">
        <v>-7.47</v>
      </c>
      <c r="AN123" s="12">
        <f>LN(10)*8.3145*298*AM123/1000</f>
        <v>-42.61757089081131</v>
      </c>
      <c r="AO123" s="16" t="s">
        <v>245</v>
      </c>
      <c r="AP123" s="12"/>
      <c r="AQ123" s="12"/>
    </row>
    <row r="124" spans="1:43" ht="12.75">
      <c r="A124" s="10" t="s">
        <v>247</v>
      </c>
      <c r="B124" s="11">
        <v>-6.24</v>
      </c>
      <c r="C124" s="11">
        <f t="shared" si="14"/>
        <v>-35.6002198605974</v>
      </c>
      <c r="D124" s="3">
        <f t="shared" si="8"/>
        <v>5.754399373371555E-07</v>
      </c>
      <c r="E124" s="12"/>
      <c r="F124" s="13" t="s">
        <v>16</v>
      </c>
      <c r="G124" s="3" t="s">
        <v>17</v>
      </c>
      <c r="L124" s="40" t="s">
        <v>49</v>
      </c>
      <c r="M124" s="2" t="s">
        <v>248</v>
      </c>
      <c r="N124" s="6" t="s">
        <v>247</v>
      </c>
      <c r="O124" s="15"/>
      <c r="Q124" s="1" t="s">
        <v>247</v>
      </c>
      <c r="R124" s="15"/>
      <c r="T124" s="1" t="s">
        <v>247</v>
      </c>
      <c r="W124" s="1" t="s">
        <v>247</v>
      </c>
      <c r="X124" s="15"/>
      <c r="Z124" s="1" t="s">
        <v>247</v>
      </c>
      <c r="AA124" s="15"/>
      <c r="AB124" s="15"/>
      <c r="AC124" s="1" t="s">
        <v>247</v>
      </c>
      <c r="AD124" s="9"/>
      <c r="AE124" s="9"/>
      <c r="AF124" s="10" t="s">
        <v>247</v>
      </c>
      <c r="AG124" s="11">
        <v>-6.24</v>
      </c>
      <c r="AH124" s="12">
        <f t="shared" si="15"/>
        <v>-35.6002198605974</v>
      </c>
      <c r="AI124" s="1" t="s">
        <v>247</v>
      </c>
      <c r="AJ124" s="12"/>
      <c r="AK124" s="12"/>
      <c r="AL124" s="1" t="s">
        <v>247</v>
      </c>
      <c r="AM124" s="12"/>
      <c r="AN124" s="12"/>
      <c r="AO124" s="16" t="s">
        <v>247</v>
      </c>
      <c r="AP124" s="12"/>
      <c r="AQ124" s="12"/>
    </row>
    <row r="125" spans="1:43" ht="12.75">
      <c r="A125" s="26" t="s">
        <v>249</v>
      </c>
      <c r="B125" s="25">
        <v>-2.93</v>
      </c>
      <c r="C125" s="25">
        <f t="shared" si="14"/>
        <v>-16.71612887685102</v>
      </c>
      <c r="D125" s="3">
        <f t="shared" si="8"/>
        <v>0.001174897554939528</v>
      </c>
      <c r="E125" s="12"/>
      <c r="F125" s="20" t="s">
        <v>405</v>
      </c>
      <c r="G125" s="3" t="s">
        <v>17</v>
      </c>
      <c r="L125" s="40" t="s">
        <v>49</v>
      </c>
      <c r="M125" s="2" t="s">
        <v>250</v>
      </c>
      <c r="N125" s="6" t="s">
        <v>249</v>
      </c>
      <c r="O125" s="15">
        <f>P125*1000/(LN(10)*8.3145*298)</f>
        <v>-2.932431327918439</v>
      </c>
      <c r="P125" s="22">
        <v>-16.73</v>
      </c>
      <c r="Q125" s="1" t="s">
        <v>249</v>
      </c>
      <c r="R125" s="15">
        <f>S125*1000/(LN(10)*8.3145*298)</f>
        <v>-2.932431327918439</v>
      </c>
      <c r="S125" s="24">
        <v>-16.73</v>
      </c>
      <c r="T125" s="1" t="s">
        <v>249</v>
      </c>
      <c r="W125" s="1" t="s">
        <v>249</v>
      </c>
      <c r="X125" s="15"/>
      <c r="Z125" s="1" t="s">
        <v>249</v>
      </c>
      <c r="AA125" s="15"/>
      <c r="AB125" s="15"/>
      <c r="AC125" s="1" t="s">
        <v>249</v>
      </c>
      <c r="AD125" s="9"/>
      <c r="AE125" s="9"/>
      <c r="AF125" s="1" t="s">
        <v>249</v>
      </c>
      <c r="AG125" s="11">
        <v>-2.94</v>
      </c>
      <c r="AH125" s="12">
        <f t="shared" si="15"/>
        <v>-16.773180511243005</v>
      </c>
      <c r="AI125" s="1" t="s">
        <v>249</v>
      </c>
      <c r="AJ125" s="12"/>
      <c r="AK125" s="12"/>
      <c r="AL125" s="26" t="s">
        <v>249</v>
      </c>
      <c r="AM125" s="25">
        <v>-2.93</v>
      </c>
      <c r="AN125" s="12">
        <f aca="true" t="shared" si="16" ref="AN125:AN130">LN(10)*8.3145*298*AM125/1000</f>
        <v>-16.71612887685102</v>
      </c>
      <c r="AO125" s="16" t="s">
        <v>249</v>
      </c>
      <c r="AP125" s="12"/>
      <c r="AQ125" s="12"/>
    </row>
    <row r="126" spans="1:43" ht="12.75">
      <c r="A126" s="64" t="s">
        <v>251</v>
      </c>
      <c r="B126" s="11">
        <v>-3.37</v>
      </c>
      <c r="C126" s="11">
        <f t="shared" si="14"/>
        <v>-19.22640079009827</v>
      </c>
      <c r="D126" s="3">
        <f t="shared" si="8"/>
        <v>0.00042657951880159235</v>
      </c>
      <c r="E126" s="12"/>
      <c r="F126" s="13" t="s">
        <v>16</v>
      </c>
      <c r="G126" s="3" t="s">
        <v>17</v>
      </c>
      <c r="L126" s="40" t="s">
        <v>49</v>
      </c>
      <c r="M126" s="2" t="s">
        <v>252</v>
      </c>
      <c r="N126" s="6" t="s">
        <v>251</v>
      </c>
      <c r="O126" s="15">
        <f>P126*1000/(LN(10)*8.3145*298)</f>
        <v>-3.367125272523204</v>
      </c>
      <c r="P126" s="22">
        <v>-19.21</v>
      </c>
      <c r="Q126" s="1" t="s">
        <v>251</v>
      </c>
      <c r="R126" s="15">
        <f>S126*1000/(LN(10)*8.3145*298)</f>
        <v>-3.367125272523204</v>
      </c>
      <c r="S126" s="24">
        <v>-19.21</v>
      </c>
      <c r="T126" s="1" t="s">
        <v>251</v>
      </c>
      <c r="W126" s="1" t="s">
        <v>251</v>
      </c>
      <c r="X126" s="15"/>
      <c r="Z126" s="1" t="s">
        <v>251</v>
      </c>
      <c r="AA126" s="15"/>
      <c r="AB126" s="15"/>
      <c r="AC126" s="1" t="s">
        <v>251</v>
      </c>
      <c r="AD126" s="9"/>
      <c r="AE126" s="9"/>
      <c r="AF126" s="64" t="s">
        <v>251</v>
      </c>
      <c r="AG126" s="11">
        <v>-3.37</v>
      </c>
      <c r="AH126" s="12">
        <f t="shared" si="15"/>
        <v>-19.22640079009827</v>
      </c>
      <c r="AI126" s="1" t="s">
        <v>251</v>
      </c>
      <c r="AJ126" s="12"/>
      <c r="AK126" s="12"/>
      <c r="AL126" s="6" t="s">
        <v>251</v>
      </c>
      <c r="AM126" s="25">
        <v>-3.37</v>
      </c>
      <c r="AN126" s="12">
        <f t="shared" si="16"/>
        <v>-19.22640079009827</v>
      </c>
      <c r="AO126" s="16" t="s">
        <v>251</v>
      </c>
      <c r="AP126" s="12"/>
      <c r="AQ126" s="12"/>
    </row>
    <row r="127" spans="1:43" ht="12.75">
      <c r="A127" s="64" t="s">
        <v>253</v>
      </c>
      <c r="B127" s="11">
        <v>-1.7</v>
      </c>
      <c r="C127" s="11">
        <f t="shared" si="14"/>
        <v>-9.69877784663711</v>
      </c>
      <c r="D127" s="3">
        <f t="shared" si="8"/>
        <v>0.019952623149688792</v>
      </c>
      <c r="E127" s="12"/>
      <c r="F127" s="13" t="s">
        <v>16</v>
      </c>
      <c r="G127" s="3" t="s">
        <v>17</v>
      </c>
      <c r="L127" s="40" t="s">
        <v>49</v>
      </c>
      <c r="M127" s="2" t="s">
        <v>254</v>
      </c>
      <c r="N127" s="6" t="s">
        <v>253</v>
      </c>
      <c r="O127" s="15"/>
      <c r="Q127" s="1" t="s">
        <v>253</v>
      </c>
      <c r="R127" s="15"/>
      <c r="T127" s="1" t="s">
        <v>253</v>
      </c>
      <c r="W127" s="1" t="s">
        <v>253</v>
      </c>
      <c r="X127" s="15"/>
      <c r="Z127" s="1" t="s">
        <v>253</v>
      </c>
      <c r="AA127" s="15"/>
      <c r="AB127" s="15"/>
      <c r="AC127" s="1" t="s">
        <v>253</v>
      </c>
      <c r="AD127" s="9"/>
      <c r="AE127" s="9"/>
      <c r="AF127" s="64" t="s">
        <v>253</v>
      </c>
      <c r="AG127" s="11">
        <v>-1.7</v>
      </c>
      <c r="AH127" s="12">
        <f t="shared" si="15"/>
        <v>-9.69877784663711</v>
      </c>
      <c r="AI127" s="1" t="s">
        <v>253</v>
      </c>
      <c r="AJ127" s="12"/>
      <c r="AK127" s="12"/>
      <c r="AL127" s="1" t="s">
        <v>253</v>
      </c>
      <c r="AM127" s="25">
        <v>-1.7</v>
      </c>
      <c r="AN127" s="12">
        <f t="shared" si="16"/>
        <v>-9.69877784663711</v>
      </c>
      <c r="AO127" s="16" t="s">
        <v>253</v>
      </c>
      <c r="AP127" s="12"/>
      <c r="AQ127" s="12"/>
    </row>
    <row r="128" spans="1:43" ht="12.75">
      <c r="A128" s="64" t="s">
        <v>255</v>
      </c>
      <c r="B128" s="11">
        <v>-1.96</v>
      </c>
      <c r="C128" s="11">
        <f t="shared" si="14"/>
        <v>-11.18212034082867</v>
      </c>
      <c r="D128" s="3">
        <f t="shared" si="8"/>
        <v>0.01096478196143185</v>
      </c>
      <c r="E128" s="12"/>
      <c r="F128" s="13" t="s">
        <v>16</v>
      </c>
      <c r="G128" s="3" t="s">
        <v>17</v>
      </c>
      <c r="L128" s="40" t="s">
        <v>49</v>
      </c>
      <c r="M128" s="2" t="s">
        <v>256</v>
      </c>
      <c r="N128" s="6" t="s">
        <v>255</v>
      </c>
      <c r="O128" s="15"/>
      <c r="Q128" s="1" t="s">
        <v>255</v>
      </c>
      <c r="R128" s="15"/>
      <c r="T128" s="1" t="s">
        <v>255</v>
      </c>
      <c r="W128" s="1" t="s">
        <v>255</v>
      </c>
      <c r="X128" s="15"/>
      <c r="Z128" s="1" t="s">
        <v>255</v>
      </c>
      <c r="AA128" s="15"/>
      <c r="AB128" s="15"/>
      <c r="AC128" s="1" t="s">
        <v>255</v>
      </c>
      <c r="AD128" s="9"/>
      <c r="AE128" s="9"/>
      <c r="AF128" s="64" t="s">
        <v>255</v>
      </c>
      <c r="AG128" s="11">
        <v>-1.96</v>
      </c>
      <c r="AH128" s="12">
        <f t="shared" si="15"/>
        <v>-11.18212034082867</v>
      </c>
      <c r="AI128" s="1" t="s">
        <v>255</v>
      </c>
      <c r="AJ128" s="12"/>
      <c r="AK128" s="12"/>
      <c r="AL128" s="1" t="s">
        <v>255</v>
      </c>
      <c r="AM128" s="25">
        <v>-1.96</v>
      </c>
      <c r="AN128" s="12">
        <f t="shared" si="16"/>
        <v>-11.18212034082867</v>
      </c>
      <c r="AO128" s="16" t="s">
        <v>255</v>
      </c>
      <c r="AP128" s="12"/>
      <c r="AQ128" s="12"/>
    </row>
    <row r="129" spans="1:43" ht="12.75">
      <c r="A129" s="64" t="s">
        <v>257</v>
      </c>
      <c r="B129" s="11">
        <v>-1.49</v>
      </c>
      <c r="C129" s="11">
        <f t="shared" si="14"/>
        <v>-8.500693524405467</v>
      </c>
      <c r="D129" s="3">
        <f t="shared" si="8"/>
        <v>0.03235936569296281</v>
      </c>
      <c r="E129" s="12"/>
      <c r="F129" s="13" t="s">
        <v>16</v>
      </c>
      <c r="G129" s="3" t="s">
        <v>17</v>
      </c>
      <c r="L129" s="40" t="s">
        <v>49</v>
      </c>
      <c r="M129" s="2" t="s">
        <v>258</v>
      </c>
      <c r="N129" s="6" t="s">
        <v>257</v>
      </c>
      <c r="O129" s="15"/>
      <c r="Q129" s="1" t="s">
        <v>257</v>
      </c>
      <c r="R129" s="15"/>
      <c r="T129" s="1" t="s">
        <v>257</v>
      </c>
      <c r="W129" s="1" t="s">
        <v>257</v>
      </c>
      <c r="X129" s="47">
        <v>-1.49</v>
      </c>
      <c r="Y129" s="9">
        <f>LN(10)*8.3145*298*X129/1000</f>
        <v>-8.500693524405467</v>
      </c>
      <c r="Z129" s="1" t="s">
        <v>257</v>
      </c>
      <c r="AA129" s="15"/>
      <c r="AB129" s="15"/>
      <c r="AC129" s="1" t="s">
        <v>257</v>
      </c>
      <c r="AD129" s="9"/>
      <c r="AE129" s="9"/>
      <c r="AF129" s="64" t="s">
        <v>257</v>
      </c>
      <c r="AG129" s="11">
        <v>-1.49</v>
      </c>
      <c r="AH129" s="12">
        <f t="shared" si="15"/>
        <v>-8.500693524405467</v>
      </c>
      <c r="AI129" s="1" t="s">
        <v>257</v>
      </c>
      <c r="AJ129" s="12"/>
      <c r="AK129" s="12"/>
      <c r="AL129" s="1" t="s">
        <v>257</v>
      </c>
      <c r="AM129" s="25">
        <v>-1.49</v>
      </c>
      <c r="AN129" s="12">
        <f t="shared" si="16"/>
        <v>-8.500693524405467</v>
      </c>
      <c r="AO129" s="16" t="s">
        <v>257</v>
      </c>
      <c r="AP129" s="12"/>
      <c r="AQ129" s="12"/>
    </row>
    <row r="130" spans="1:43" ht="12.75">
      <c r="A130" s="64" t="s">
        <v>259</v>
      </c>
      <c r="B130" s="11">
        <v>-1.88</v>
      </c>
      <c r="C130" s="11">
        <f t="shared" si="14"/>
        <v>-10.725707265692805</v>
      </c>
      <c r="D130" s="3">
        <f t="shared" si="8"/>
        <v>0.013182567385564075</v>
      </c>
      <c r="E130" s="12"/>
      <c r="F130" s="13" t="s">
        <v>16</v>
      </c>
      <c r="G130" s="3" t="s">
        <v>17</v>
      </c>
      <c r="L130" s="40" t="s">
        <v>49</v>
      </c>
      <c r="M130" s="2" t="s">
        <v>260</v>
      </c>
      <c r="N130" s="6" t="s">
        <v>259</v>
      </c>
      <c r="O130" s="15"/>
      <c r="Q130" s="1" t="s">
        <v>259</v>
      </c>
      <c r="R130" s="15"/>
      <c r="T130" s="1" t="s">
        <v>259</v>
      </c>
      <c r="W130" s="1" t="s">
        <v>259</v>
      </c>
      <c r="X130" s="15"/>
      <c r="Z130" s="1" t="s">
        <v>259</v>
      </c>
      <c r="AA130" s="15"/>
      <c r="AB130" s="15"/>
      <c r="AC130" s="1" t="s">
        <v>259</v>
      </c>
      <c r="AD130" s="9"/>
      <c r="AE130" s="9"/>
      <c r="AF130" s="64" t="s">
        <v>259</v>
      </c>
      <c r="AG130" s="11">
        <v>-1.88</v>
      </c>
      <c r="AH130" s="12">
        <f t="shared" si="15"/>
        <v>-10.725707265692805</v>
      </c>
      <c r="AI130" s="1" t="s">
        <v>259</v>
      </c>
      <c r="AJ130" s="12"/>
      <c r="AK130" s="12"/>
      <c r="AL130" s="1" t="s">
        <v>259</v>
      </c>
      <c r="AM130" s="25">
        <v>-1.88</v>
      </c>
      <c r="AN130" s="12">
        <f t="shared" si="16"/>
        <v>-10.725707265692805</v>
      </c>
      <c r="AO130" s="16" t="s">
        <v>259</v>
      </c>
      <c r="AP130" s="12"/>
      <c r="AQ130" s="12"/>
    </row>
    <row r="131" spans="1:43" ht="12.75">
      <c r="A131" s="35" t="s">
        <v>261</v>
      </c>
      <c r="B131" s="36">
        <f>C131*1000/(LN(10)*8.3145*298)</f>
        <v>-2.052526649726534</v>
      </c>
      <c r="C131" s="24">
        <v>-11.71</v>
      </c>
      <c r="D131" s="3">
        <f aca="true" t="shared" si="17" ref="D131:D194">10^B131</f>
        <v>0.00886080849178987</v>
      </c>
      <c r="E131" s="12"/>
      <c r="F131" s="37" t="s">
        <v>408</v>
      </c>
      <c r="G131" s="3" t="s">
        <v>17</v>
      </c>
      <c r="I131" s="30" t="s">
        <v>406</v>
      </c>
      <c r="J131" s="3" t="s">
        <v>17</v>
      </c>
      <c r="M131" s="2" t="s">
        <v>262</v>
      </c>
      <c r="N131" s="6" t="s">
        <v>261</v>
      </c>
      <c r="O131" s="15">
        <f>P131*1000/(LN(10)*8.3145*298)</f>
        <v>-5.300461647116173</v>
      </c>
      <c r="P131" s="65">
        <v>-30.24</v>
      </c>
      <c r="Q131" s="35" t="s">
        <v>261</v>
      </c>
      <c r="R131" s="15">
        <f>S131*1000/(LN(10)*8.3145*298)</f>
        <v>-2.052526649726534</v>
      </c>
      <c r="S131" s="24">
        <v>-11.71</v>
      </c>
      <c r="T131" s="1" t="s">
        <v>261</v>
      </c>
      <c r="U131" s="66">
        <v>-5.3</v>
      </c>
      <c r="V131" s="9">
        <f>LN(10)*8.3145*298*U131/1000</f>
        <v>-30.237366227750993</v>
      </c>
      <c r="W131" s="1" t="s">
        <v>261</v>
      </c>
      <c r="X131" s="15"/>
      <c r="Z131" s="1" t="s">
        <v>261</v>
      </c>
      <c r="AA131" s="15">
        <f>AB131*1000/(LN(10)*8.3145*298)</f>
        <v>-5.300461647116173</v>
      </c>
      <c r="AB131" s="66">
        <v>-30.24</v>
      </c>
      <c r="AC131" s="1" t="s">
        <v>261</v>
      </c>
      <c r="AD131" s="9"/>
      <c r="AE131" s="9"/>
      <c r="AF131" s="1" t="s">
        <v>261</v>
      </c>
      <c r="AG131" s="9"/>
      <c r="AH131" s="9"/>
      <c r="AI131" s="1" t="s">
        <v>261</v>
      </c>
      <c r="AJ131" s="66">
        <v>-5.3</v>
      </c>
      <c r="AK131" s="12">
        <f>LN(10)*8.3145*298*AJ131/1000</f>
        <v>-30.237366227750993</v>
      </c>
      <c r="AL131" s="1" t="s">
        <v>261</v>
      </c>
      <c r="AM131" s="12"/>
      <c r="AN131" s="12"/>
      <c r="AO131" s="16" t="s">
        <v>261</v>
      </c>
      <c r="AP131" s="12"/>
      <c r="AQ131" s="12"/>
    </row>
    <row r="132" spans="1:43" ht="12.75">
      <c r="A132" s="35" t="s">
        <v>263</v>
      </c>
      <c r="B132" s="36">
        <f>C132*1000/(LN(10)*8.3145*298)</f>
        <v>-5.3986183442849915</v>
      </c>
      <c r="C132" s="36">
        <v>-30.8</v>
      </c>
      <c r="D132" s="3">
        <f t="shared" si="17"/>
        <v>3.99375717480127E-06</v>
      </c>
      <c r="E132" s="12"/>
      <c r="F132" s="37" t="s">
        <v>408</v>
      </c>
      <c r="G132" s="3" t="s">
        <v>17</v>
      </c>
      <c r="L132" s="40" t="s">
        <v>49</v>
      </c>
      <c r="M132" s="2" t="s">
        <v>264</v>
      </c>
      <c r="N132" s="6" t="s">
        <v>263</v>
      </c>
      <c r="O132" s="15"/>
      <c r="Q132" s="35" t="s">
        <v>263</v>
      </c>
      <c r="R132" s="15">
        <f>S132*1000/(LN(10)*8.3145*298)</f>
        <v>-5.3986183442849915</v>
      </c>
      <c r="S132" s="36">
        <v>-30.8</v>
      </c>
      <c r="T132" s="1" t="s">
        <v>263</v>
      </c>
      <c r="W132" s="1" t="s">
        <v>263</v>
      </c>
      <c r="X132" s="15"/>
      <c r="Z132" s="1" t="s">
        <v>263</v>
      </c>
      <c r="AA132" s="15"/>
      <c r="AB132" s="15"/>
      <c r="AC132" s="1" t="s">
        <v>263</v>
      </c>
      <c r="AD132" s="9"/>
      <c r="AE132" s="9"/>
      <c r="AF132" s="1" t="s">
        <v>263</v>
      </c>
      <c r="AG132" s="9"/>
      <c r="AH132" s="9"/>
      <c r="AI132" s="1" t="s">
        <v>263</v>
      </c>
      <c r="AJ132" s="9"/>
      <c r="AK132" s="9"/>
      <c r="AL132" s="1" t="s">
        <v>263</v>
      </c>
      <c r="AM132" s="9"/>
      <c r="AN132" s="9"/>
      <c r="AO132" s="19" t="s">
        <v>263</v>
      </c>
      <c r="AP132" s="9"/>
      <c r="AQ132" s="9"/>
    </row>
    <row r="133" spans="1:43" ht="12.75">
      <c r="A133" s="35" t="s">
        <v>265</v>
      </c>
      <c r="B133" s="36">
        <f>C133*1000/(LN(10)*8.3145*298)</f>
        <v>-7.638694397530518</v>
      </c>
      <c r="C133" s="24">
        <v>-43.58</v>
      </c>
      <c r="D133" s="3">
        <f t="shared" si="17"/>
        <v>2.297764960711317E-08</v>
      </c>
      <c r="E133" s="12"/>
      <c r="F133" s="37" t="s">
        <v>408</v>
      </c>
      <c r="G133" s="3" t="s">
        <v>17</v>
      </c>
      <c r="L133" s="40" t="s">
        <v>49</v>
      </c>
      <c r="M133" s="2" t="s">
        <v>264</v>
      </c>
      <c r="N133" s="6" t="s">
        <v>265</v>
      </c>
      <c r="O133" s="15"/>
      <c r="Q133" s="35" t="s">
        <v>265</v>
      </c>
      <c r="R133" s="15">
        <f>S133*1000/(LN(10)*8.3145*298)</f>
        <v>-7.638694397530518</v>
      </c>
      <c r="S133" s="24">
        <v>-43.58</v>
      </c>
      <c r="T133" s="1" t="s">
        <v>265</v>
      </c>
      <c r="W133" s="1" t="s">
        <v>265</v>
      </c>
      <c r="X133" s="15"/>
      <c r="Z133" s="1" t="s">
        <v>265</v>
      </c>
      <c r="AA133" s="15"/>
      <c r="AB133" s="15"/>
      <c r="AC133" s="1" t="s">
        <v>265</v>
      </c>
      <c r="AD133" s="9"/>
      <c r="AE133" s="9"/>
      <c r="AF133" s="1" t="s">
        <v>265</v>
      </c>
      <c r="AG133" s="9"/>
      <c r="AH133" s="9"/>
      <c r="AI133" s="1" t="s">
        <v>265</v>
      </c>
      <c r="AJ133" s="9"/>
      <c r="AK133" s="9"/>
      <c r="AL133" s="1" t="s">
        <v>265</v>
      </c>
      <c r="AM133" s="9"/>
      <c r="AN133" s="9"/>
      <c r="AO133" s="19" t="s">
        <v>265</v>
      </c>
      <c r="AP133" s="9"/>
      <c r="AQ133" s="9"/>
    </row>
    <row r="134" spans="1:43" ht="12.75">
      <c r="A134" s="31" t="s">
        <v>266</v>
      </c>
      <c r="B134" s="58">
        <v>-6.508638306165727</v>
      </c>
      <c r="C134" s="58">
        <f>LN(10)*8.3145*298*B134/1000</f>
        <v>-37.13284530330226</v>
      </c>
      <c r="D134" s="3">
        <f t="shared" si="17"/>
        <v>3.0999999999999973E-07</v>
      </c>
      <c r="E134" s="12"/>
      <c r="F134" s="39" t="s">
        <v>426</v>
      </c>
      <c r="G134" s="34" t="s">
        <v>38</v>
      </c>
      <c r="L134" s="8"/>
      <c r="M134" s="2" t="s">
        <v>267</v>
      </c>
      <c r="N134" s="6" t="s">
        <v>266</v>
      </c>
      <c r="O134" s="15"/>
      <c r="Q134" s="1" t="s">
        <v>266</v>
      </c>
      <c r="R134" s="15"/>
      <c r="T134" s="1" t="s">
        <v>266</v>
      </c>
      <c r="W134" s="1" t="s">
        <v>266</v>
      </c>
      <c r="X134" s="15"/>
      <c r="Z134" s="1" t="s">
        <v>266</v>
      </c>
      <c r="AA134" s="15"/>
      <c r="AB134" s="15"/>
      <c r="AC134" s="31" t="s">
        <v>266</v>
      </c>
      <c r="AD134" s="58">
        <v>-6.508638306165727</v>
      </c>
      <c r="AE134" s="12">
        <f>LN(10)*8.3145*298*AD134/1000</f>
        <v>-37.13284530330226</v>
      </c>
      <c r="AF134" s="1" t="s">
        <v>266</v>
      </c>
      <c r="AG134" s="12"/>
      <c r="AH134" s="12"/>
      <c r="AI134" s="1" t="s">
        <v>266</v>
      </c>
      <c r="AJ134" s="12"/>
      <c r="AK134" s="12"/>
      <c r="AL134" s="1" t="s">
        <v>266</v>
      </c>
      <c r="AM134" s="12"/>
      <c r="AN134" s="12"/>
      <c r="AO134" s="16" t="s">
        <v>266</v>
      </c>
      <c r="AP134" s="12"/>
      <c r="AQ134" s="12"/>
    </row>
    <row r="135" spans="1:43" ht="12.75">
      <c r="A135" s="31" t="s">
        <v>268</v>
      </c>
      <c r="B135" s="58">
        <v>-9.397940008672037</v>
      </c>
      <c r="C135" s="58">
        <f>LN(10)*8.3145*298*B135/1000</f>
        <v>-53.61678374125467</v>
      </c>
      <c r="D135" s="3">
        <f t="shared" si="17"/>
        <v>3.999999999999999E-10</v>
      </c>
      <c r="E135" s="12"/>
      <c r="F135" s="39" t="s">
        <v>427</v>
      </c>
      <c r="G135" s="34" t="s">
        <v>38</v>
      </c>
      <c r="L135" s="8"/>
      <c r="M135" s="2" t="s">
        <v>269</v>
      </c>
      <c r="N135" s="6" t="s">
        <v>268</v>
      </c>
      <c r="O135" s="15"/>
      <c r="Q135" s="1" t="s">
        <v>268</v>
      </c>
      <c r="R135" s="15"/>
      <c r="T135" s="1" t="s">
        <v>268</v>
      </c>
      <c r="W135" s="1" t="s">
        <v>268</v>
      </c>
      <c r="X135" s="15"/>
      <c r="Z135" s="1" t="s">
        <v>268</v>
      </c>
      <c r="AA135" s="15"/>
      <c r="AB135" s="15"/>
      <c r="AC135" s="31" t="s">
        <v>268</v>
      </c>
      <c r="AD135" s="58">
        <v>-9.397940008672037</v>
      </c>
      <c r="AE135" s="12">
        <f>LN(10)*8.3145*298*AD135/1000</f>
        <v>-53.61678374125467</v>
      </c>
      <c r="AF135" s="1" t="s">
        <v>268</v>
      </c>
      <c r="AG135" s="12"/>
      <c r="AH135" s="12"/>
      <c r="AI135" s="1" t="s">
        <v>268</v>
      </c>
      <c r="AJ135" s="12"/>
      <c r="AK135" s="12"/>
      <c r="AL135" s="1" t="s">
        <v>268</v>
      </c>
      <c r="AM135" s="12"/>
      <c r="AN135" s="12"/>
      <c r="AO135" s="16" t="s">
        <v>268</v>
      </c>
      <c r="AP135" s="12"/>
      <c r="AQ135" s="12"/>
    </row>
    <row r="136" spans="1:43" ht="12.75">
      <c r="A136" s="10" t="s">
        <v>270</v>
      </c>
      <c r="B136" s="11">
        <v>-7.28</v>
      </c>
      <c r="C136" s="11">
        <f>LN(10)*8.3145*298*B136/1000</f>
        <v>-41.53358983736363</v>
      </c>
      <c r="D136" s="3">
        <f t="shared" si="17"/>
        <v>5.2480746024977185E-08</v>
      </c>
      <c r="E136" s="12"/>
      <c r="F136" s="13" t="s">
        <v>16</v>
      </c>
      <c r="G136" s="3" t="s">
        <v>17</v>
      </c>
      <c r="L136" s="8"/>
      <c r="M136" s="2" t="s">
        <v>271</v>
      </c>
      <c r="N136" s="6" t="s">
        <v>270</v>
      </c>
      <c r="O136" s="15">
        <f>P136*1000/(LN(10)*8.3145*298)</f>
        <v>-7.275865177638637</v>
      </c>
      <c r="P136" s="22">
        <v>-41.51</v>
      </c>
      <c r="Q136" s="1" t="s">
        <v>270</v>
      </c>
      <c r="R136" s="15">
        <f>S136*1000/(LN(10)*8.3145*298)</f>
        <v>-7.275865177638637</v>
      </c>
      <c r="S136" s="24">
        <v>-41.51</v>
      </c>
      <c r="T136" s="1" t="s">
        <v>270</v>
      </c>
      <c r="W136" s="1" t="s">
        <v>270</v>
      </c>
      <c r="X136" s="15"/>
      <c r="Z136" s="1" t="s">
        <v>270</v>
      </c>
      <c r="AA136" s="15">
        <f>AB136*1000/(LN(10)*8.3145*298)</f>
        <v>-7.275865177638637</v>
      </c>
      <c r="AB136" s="18">
        <v>-41.51</v>
      </c>
      <c r="AC136" s="1" t="s">
        <v>270</v>
      </c>
      <c r="AD136" s="9"/>
      <c r="AE136" s="9"/>
      <c r="AF136" s="10" t="s">
        <v>270</v>
      </c>
      <c r="AG136" s="11">
        <v>-7.28</v>
      </c>
      <c r="AH136" s="12">
        <f>LN(10)*8.3145*298*AG136/1000</f>
        <v>-41.53358983736363</v>
      </c>
      <c r="AI136" s="1" t="s">
        <v>270</v>
      </c>
      <c r="AJ136" s="12"/>
      <c r="AK136" s="12"/>
      <c r="AL136" s="1" t="s">
        <v>270</v>
      </c>
      <c r="AM136" s="25">
        <v>-7.27</v>
      </c>
      <c r="AN136" s="12">
        <f>LN(10)*8.3145*298*AM136/1000</f>
        <v>-41.47653820297164</v>
      </c>
      <c r="AO136" s="16" t="s">
        <v>270</v>
      </c>
      <c r="AP136" s="12"/>
      <c r="AQ136" s="12"/>
    </row>
    <row r="137" spans="1:43" ht="12.75">
      <c r="A137" s="50" t="s">
        <v>272</v>
      </c>
      <c r="B137" s="51">
        <v>-6.07</v>
      </c>
      <c r="C137" s="51">
        <f>LN(10)*8.3145*298*B137/1000</f>
        <v>-34.63034207593369</v>
      </c>
      <c r="D137" s="3">
        <f t="shared" si="17"/>
        <v>8.511380382023744E-07</v>
      </c>
      <c r="E137" s="12"/>
      <c r="F137" s="52" t="s">
        <v>411</v>
      </c>
      <c r="G137" s="3" t="s">
        <v>17</v>
      </c>
      <c r="L137" s="8"/>
      <c r="M137" s="2" t="s">
        <v>273</v>
      </c>
      <c r="N137" s="6" t="s">
        <v>272</v>
      </c>
      <c r="O137" s="15">
        <f>P137*1000/(LN(10)*8.3145*298)</f>
        <v>-6.069940040993158</v>
      </c>
      <c r="P137" s="22">
        <v>-34.63</v>
      </c>
      <c r="Q137" s="1" t="s">
        <v>272</v>
      </c>
      <c r="R137" s="15">
        <f>S137*1000/(LN(10)*8.3145*298)</f>
        <v>-6.069940040993158</v>
      </c>
      <c r="S137" s="24">
        <v>-34.63</v>
      </c>
      <c r="T137" s="1" t="s">
        <v>272</v>
      </c>
      <c r="W137" s="1" t="s">
        <v>272</v>
      </c>
      <c r="X137" s="47">
        <v>-6.07</v>
      </c>
      <c r="Y137" s="9">
        <f>LN(10)*8.3145*298*X137/1000</f>
        <v>-34.63034207593369</v>
      </c>
      <c r="Z137" s="1" t="s">
        <v>272</v>
      </c>
      <c r="AA137" s="15">
        <f>AB137*1000/(LN(10)*8.3145*298)</f>
        <v>-6.069940040993158</v>
      </c>
      <c r="AB137" s="18">
        <v>-34.63</v>
      </c>
      <c r="AC137" s="1" t="s">
        <v>272</v>
      </c>
      <c r="AD137" s="9"/>
      <c r="AE137" s="9"/>
      <c r="AF137" s="1" t="s">
        <v>272</v>
      </c>
      <c r="AG137" s="9"/>
      <c r="AH137" s="9"/>
      <c r="AI137" s="50" t="s">
        <v>272</v>
      </c>
      <c r="AJ137" s="51">
        <v>-6.07</v>
      </c>
      <c r="AK137" s="12">
        <f>LN(10)*8.3145*298*AJ137/1000</f>
        <v>-34.63034207593369</v>
      </c>
      <c r="AL137" s="1" t="s">
        <v>272</v>
      </c>
      <c r="AM137" s="12"/>
      <c r="AN137" s="12"/>
      <c r="AO137" s="16" t="s">
        <v>272</v>
      </c>
      <c r="AP137" s="12"/>
      <c r="AQ137" s="12"/>
    </row>
    <row r="138" spans="1:43" ht="12.75">
      <c r="A138" s="26" t="s">
        <v>274</v>
      </c>
      <c r="B138" s="25">
        <v>-3.89</v>
      </c>
      <c r="C138" s="25">
        <f>LN(10)*8.3145*298*B138/1000</f>
        <v>-22.19308577848139</v>
      </c>
      <c r="D138" s="3">
        <f t="shared" si="17"/>
        <v>0.00012882495516931315</v>
      </c>
      <c r="E138" s="12"/>
      <c r="F138" s="20" t="s">
        <v>405</v>
      </c>
      <c r="G138" s="3" t="s">
        <v>17</v>
      </c>
      <c r="L138" s="41" t="s">
        <v>73</v>
      </c>
      <c r="M138" s="2" t="s">
        <v>275</v>
      </c>
      <c r="N138" s="6" t="s">
        <v>274</v>
      </c>
      <c r="O138" s="15"/>
      <c r="Q138" s="1" t="s">
        <v>274</v>
      </c>
      <c r="R138" s="15">
        <f>S138*1000/(LN(10)*8.3145*298)</f>
        <v>-3.8859535289869567</v>
      </c>
      <c r="S138" s="24">
        <v>-22.17</v>
      </c>
      <c r="T138" s="1" t="s">
        <v>274</v>
      </c>
      <c r="W138" s="1" t="s">
        <v>274</v>
      </c>
      <c r="X138" s="47">
        <v>-3.89</v>
      </c>
      <c r="Y138" s="9">
        <f>LN(10)*8.3145*298*X138/1000</f>
        <v>-22.19308577848139</v>
      </c>
      <c r="Z138" s="1" t="s">
        <v>274</v>
      </c>
      <c r="AA138" s="15"/>
      <c r="AB138" s="15"/>
      <c r="AC138" s="1" t="s">
        <v>274</v>
      </c>
      <c r="AD138" s="9"/>
      <c r="AE138" s="9"/>
      <c r="AF138" s="1" t="s">
        <v>274</v>
      </c>
      <c r="AG138" s="9"/>
      <c r="AH138" s="9"/>
      <c r="AI138" s="1" t="s">
        <v>274</v>
      </c>
      <c r="AJ138" s="9"/>
      <c r="AK138" s="9"/>
      <c r="AL138" s="26" t="s">
        <v>274</v>
      </c>
      <c r="AM138" s="25">
        <v>-3.89</v>
      </c>
      <c r="AN138" s="9">
        <f>LN(10)*8.3145*298*AM138/1000</f>
        <v>-22.19308577848139</v>
      </c>
      <c r="AO138" s="19" t="s">
        <v>274</v>
      </c>
      <c r="AP138" s="9"/>
      <c r="AQ138" s="9"/>
    </row>
    <row r="139" spans="1:43" ht="12.75">
      <c r="A139" s="29" t="s">
        <v>276</v>
      </c>
      <c r="B139" s="18">
        <f>C139*1000/(LN(10)*8.3145*298)</f>
        <v>-8.699137286586499</v>
      </c>
      <c r="C139" s="18">
        <v>-49.63</v>
      </c>
      <c r="D139" s="3">
        <f t="shared" si="17"/>
        <v>1.999229785113274E-09</v>
      </c>
      <c r="E139" s="12"/>
      <c r="F139" s="30" t="s">
        <v>406</v>
      </c>
      <c r="G139" s="3" t="s">
        <v>17</v>
      </c>
      <c r="M139" s="2" t="s">
        <v>277</v>
      </c>
      <c r="N139" s="6" t="s">
        <v>276</v>
      </c>
      <c r="O139" s="15"/>
      <c r="Q139" s="1" t="s">
        <v>276</v>
      </c>
      <c r="R139" s="15"/>
      <c r="T139" s="1" t="s">
        <v>276</v>
      </c>
      <c r="W139" s="1" t="s">
        <v>276</v>
      </c>
      <c r="X139" s="15"/>
      <c r="Z139" s="29" t="s">
        <v>276</v>
      </c>
      <c r="AA139" s="15">
        <f>AB139*1000/(LN(10)*8.3145*298)</f>
        <v>-8.699137286586499</v>
      </c>
      <c r="AB139" s="18">
        <v>-49.63</v>
      </c>
      <c r="AC139" s="1" t="s">
        <v>276</v>
      </c>
      <c r="AD139" s="9"/>
      <c r="AE139" s="9"/>
      <c r="AF139" s="1" t="s">
        <v>276</v>
      </c>
      <c r="AG139" s="9"/>
      <c r="AH139" s="9"/>
      <c r="AI139" s="1" t="s">
        <v>276</v>
      </c>
      <c r="AJ139" s="9"/>
      <c r="AK139" s="9"/>
      <c r="AL139" s="1" t="s">
        <v>276</v>
      </c>
      <c r="AM139" s="9"/>
      <c r="AN139" s="9"/>
      <c r="AO139" s="19" t="s">
        <v>276</v>
      </c>
      <c r="AP139" s="9"/>
      <c r="AQ139" s="9"/>
    </row>
    <row r="140" spans="1:43" ht="12.75">
      <c r="A140" s="10" t="s">
        <v>278</v>
      </c>
      <c r="B140" s="11">
        <v>-6.4</v>
      </c>
      <c r="C140" s="11">
        <f aca="true" t="shared" si="18" ref="C140:C145">LN(10)*8.3145*298*B140/1000</f>
        <v>-36.513046010869125</v>
      </c>
      <c r="D140" s="3">
        <f t="shared" si="17"/>
        <v>3.981071705534962E-07</v>
      </c>
      <c r="E140" s="12"/>
      <c r="F140" s="13" t="s">
        <v>16</v>
      </c>
      <c r="G140" s="3" t="s">
        <v>17</v>
      </c>
      <c r="L140" s="17" t="s">
        <v>21</v>
      </c>
      <c r="M140" s="2" t="s">
        <v>279</v>
      </c>
      <c r="N140" s="6" t="s">
        <v>278</v>
      </c>
      <c r="O140" s="15"/>
      <c r="Q140" s="1" t="s">
        <v>278</v>
      </c>
      <c r="R140" s="15"/>
      <c r="T140" s="1" t="s">
        <v>278</v>
      </c>
      <c r="W140" s="1" t="s">
        <v>278</v>
      </c>
      <c r="X140" s="15"/>
      <c r="Z140" s="1" t="s">
        <v>278</v>
      </c>
      <c r="AA140" s="15"/>
      <c r="AB140" s="15"/>
      <c r="AC140" s="1" t="s">
        <v>278</v>
      </c>
      <c r="AD140" s="9"/>
      <c r="AE140" s="9"/>
      <c r="AF140" s="10" t="s">
        <v>278</v>
      </c>
      <c r="AG140" s="11">
        <v>-6.4</v>
      </c>
      <c r="AH140" s="12">
        <f>LN(10)*8.3145*298*AG140/1000</f>
        <v>-36.513046010869125</v>
      </c>
      <c r="AI140" s="1" t="s">
        <v>278</v>
      </c>
      <c r="AJ140" s="12"/>
      <c r="AK140" s="12"/>
      <c r="AL140" s="1" t="s">
        <v>278</v>
      </c>
      <c r="AM140" s="12"/>
      <c r="AN140" s="12"/>
      <c r="AO140" s="16" t="s">
        <v>278</v>
      </c>
      <c r="AP140" s="12"/>
      <c r="AQ140" s="12"/>
    </row>
    <row r="141" spans="1:43" ht="12.75">
      <c r="A141" s="10" t="s">
        <v>280</v>
      </c>
      <c r="B141" s="11">
        <v>-7.22</v>
      </c>
      <c r="C141" s="11">
        <f t="shared" si="18"/>
        <v>-41.19128003101173</v>
      </c>
      <c r="D141" s="3">
        <f t="shared" si="17"/>
        <v>6.025595860743565E-08</v>
      </c>
      <c r="E141" s="12"/>
      <c r="F141" s="13" t="s">
        <v>16</v>
      </c>
      <c r="G141" s="3" t="s">
        <v>17</v>
      </c>
      <c r="L141" s="17" t="s">
        <v>21</v>
      </c>
      <c r="M141" s="2" t="s">
        <v>281</v>
      </c>
      <c r="N141" s="6" t="s">
        <v>280</v>
      </c>
      <c r="O141" s="15"/>
      <c r="Q141" s="1" t="s">
        <v>280</v>
      </c>
      <c r="R141" s="15"/>
      <c r="T141" s="1" t="s">
        <v>280</v>
      </c>
      <c r="U141" s="55">
        <v>-7.22</v>
      </c>
      <c r="V141" s="9">
        <f>LN(10)*8.3145*298*U141/1000</f>
        <v>-41.19128003101173</v>
      </c>
      <c r="W141" s="1" t="s">
        <v>280</v>
      </c>
      <c r="X141" s="15"/>
      <c r="Z141" s="1" t="s">
        <v>280</v>
      </c>
      <c r="AA141" s="15">
        <f>AB141*1000/(LN(10)*8.3145*298)</f>
        <v>-7.221528434563041</v>
      </c>
      <c r="AB141" s="18">
        <v>-41.2</v>
      </c>
      <c r="AC141" s="1" t="s">
        <v>280</v>
      </c>
      <c r="AD141" s="9"/>
      <c r="AE141" s="9"/>
      <c r="AF141" s="10" t="s">
        <v>280</v>
      </c>
      <c r="AG141" s="11">
        <v>-7.22</v>
      </c>
      <c r="AH141" s="12">
        <f>LN(10)*8.3145*298*AG141/1000</f>
        <v>-41.19128003101173</v>
      </c>
      <c r="AI141" s="1" t="s">
        <v>280</v>
      </c>
      <c r="AJ141" s="51">
        <v>-7.22</v>
      </c>
      <c r="AK141" s="12">
        <f>LN(10)*8.3145*298*AJ141/1000</f>
        <v>-41.19128003101173</v>
      </c>
      <c r="AL141" s="1" t="s">
        <v>280</v>
      </c>
      <c r="AM141" s="12"/>
      <c r="AN141" s="12"/>
      <c r="AO141" s="16" t="s">
        <v>280</v>
      </c>
      <c r="AP141" s="12"/>
      <c r="AQ141" s="12"/>
    </row>
    <row r="142" spans="1:43" ht="12.75">
      <c r="A142" s="10" t="s">
        <v>282</v>
      </c>
      <c r="B142" s="11">
        <v>-9.02</v>
      </c>
      <c r="C142" s="11">
        <f t="shared" si="18"/>
        <v>-51.46057422156867</v>
      </c>
      <c r="D142" s="3">
        <f t="shared" si="17"/>
        <v>9.549925860214333E-10</v>
      </c>
      <c r="E142" s="12"/>
      <c r="F142" s="13" t="s">
        <v>16</v>
      </c>
      <c r="G142" s="3" t="s">
        <v>17</v>
      </c>
      <c r="L142" s="17" t="s">
        <v>21</v>
      </c>
      <c r="M142" s="2" t="s">
        <v>283</v>
      </c>
      <c r="N142" s="6" t="s">
        <v>282</v>
      </c>
      <c r="O142" s="15"/>
      <c r="Q142" s="1" t="s">
        <v>282</v>
      </c>
      <c r="R142" s="15"/>
      <c r="T142" s="1" t="s">
        <v>282</v>
      </c>
      <c r="W142" s="1" t="s">
        <v>282</v>
      </c>
      <c r="X142" s="15"/>
      <c r="Z142" s="1" t="s">
        <v>282</v>
      </c>
      <c r="AA142" s="15">
        <f>AB142*1000/(LN(10)*8.3145*298)</f>
        <v>-9.000618570747868</v>
      </c>
      <c r="AB142" s="18">
        <v>-51.35</v>
      </c>
      <c r="AC142" s="1" t="s">
        <v>282</v>
      </c>
      <c r="AD142" s="9"/>
      <c r="AE142" s="9"/>
      <c r="AF142" s="10" t="s">
        <v>282</v>
      </c>
      <c r="AG142" s="11">
        <v>-9.02</v>
      </c>
      <c r="AH142" s="12">
        <f>LN(10)*8.3145*298*AG142/1000</f>
        <v>-51.46057422156867</v>
      </c>
      <c r="AI142" s="1" t="s">
        <v>282</v>
      </c>
      <c r="AJ142" s="12"/>
      <c r="AK142" s="12"/>
      <c r="AL142" s="1" t="s">
        <v>282</v>
      </c>
      <c r="AM142" s="12"/>
      <c r="AN142" s="12"/>
      <c r="AO142" s="16" t="s">
        <v>282</v>
      </c>
      <c r="AP142" s="12"/>
      <c r="AQ142" s="12"/>
    </row>
    <row r="143" spans="1:43" ht="12.75">
      <c r="A143" s="10" t="s">
        <v>284</v>
      </c>
      <c r="B143" s="11">
        <v>-7.81</v>
      </c>
      <c r="C143" s="11">
        <f t="shared" si="18"/>
        <v>-44.557326460138725</v>
      </c>
      <c r="D143" s="3">
        <f t="shared" si="17"/>
        <v>1.5488166189124814E-08</v>
      </c>
      <c r="E143" s="12"/>
      <c r="F143" s="13" t="s">
        <v>16</v>
      </c>
      <c r="G143" s="3" t="s">
        <v>17</v>
      </c>
      <c r="L143" s="17" t="s">
        <v>21</v>
      </c>
      <c r="M143" s="2" t="s">
        <v>279</v>
      </c>
      <c r="N143" s="6" t="s">
        <v>284</v>
      </c>
      <c r="O143" s="15"/>
      <c r="Q143" s="1" t="s">
        <v>284</v>
      </c>
      <c r="R143" s="15"/>
      <c r="T143" s="1" t="s">
        <v>284</v>
      </c>
      <c r="W143" s="1" t="s">
        <v>284</v>
      </c>
      <c r="X143" s="15"/>
      <c r="Z143" s="1" t="s">
        <v>284</v>
      </c>
      <c r="AA143" s="15">
        <f>AB143*1000/(LN(10)*8.3145*298)</f>
        <v>-7.796446232266118</v>
      </c>
      <c r="AB143" s="18">
        <v>-44.48</v>
      </c>
      <c r="AC143" s="1" t="s">
        <v>284</v>
      </c>
      <c r="AD143" s="9"/>
      <c r="AE143" s="9"/>
      <c r="AF143" s="10" t="s">
        <v>284</v>
      </c>
      <c r="AG143" s="11">
        <v>-7.81</v>
      </c>
      <c r="AH143" s="12">
        <f>LN(10)*8.3145*298*AG143/1000</f>
        <v>-44.557326460138725</v>
      </c>
      <c r="AI143" s="1" t="s">
        <v>284</v>
      </c>
      <c r="AJ143" s="12"/>
      <c r="AK143" s="12"/>
      <c r="AL143" s="1" t="s">
        <v>284</v>
      </c>
      <c r="AM143" s="12"/>
      <c r="AN143" s="12"/>
      <c r="AO143" s="16" t="s">
        <v>284</v>
      </c>
      <c r="AP143" s="12"/>
      <c r="AQ143" s="12"/>
    </row>
    <row r="144" spans="1:43" ht="12.75">
      <c r="A144" s="10" t="s">
        <v>285</v>
      </c>
      <c r="B144" s="11">
        <v>-7.6</v>
      </c>
      <c r="C144" s="11">
        <f t="shared" si="18"/>
        <v>-43.35924213790708</v>
      </c>
      <c r="D144" s="3">
        <f t="shared" si="17"/>
        <v>2.511886431509575E-08</v>
      </c>
      <c r="E144" s="12"/>
      <c r="F144" s="13" t="s">
        <v>16</v>
      </c>
      <c r="G144" s="3" t="s">
        <v>17</v>
      </c>
      <c r="L144" s="21" t="s">
        <v>24</v>
      </c>
      <c r="M144" s="2" t="s">
        <v>286</v>
      </c>
      <c r="N144" s="6" t="s">
        <v>285</v>
      </c>
      <c r="O144" s="15">
        <f>P144*1000/(LN(10)*8.3145*298)</f>
        <v>-7.6001328379284825</v>
      </c>
      <c r="P144" s="22">
        <v>-43.36</v>
      </c>
      <c r="Q144" s="1" t="s">
        <v>285</v>
      </c>
      <c r="R144" s="15">
        <f>S144*1000/(LN(10)*8.3145*298)</f>
        <v>-7.6001328379284825</v>
      </c>
      <c r="S144" s="24">
        <v>-43.36</v>
      </c>
      <c r="T144" s="1" t="s">
        <v>285</v>
      </c>
      <c r="U144" s="55">
        <v>-7.6</v>
      </c>
      <c r="V144" s="9">
        <f>LN(10)*8.3145*298*U144/1000</f>
        <v>-43.35924213790708</v>
      </c>
      <c r="W144" s="1" t="s">
        <v>285</v>
      </c>
      <c r="X144" s="47">
        <v>-7.6</v>
      </c>
      <c r="Y144" s="9">
        <f>LN(10)*8.3145*298*X144/1000</f>
        <v>-43.35924213790708</v>
      </c>
      <c r="Z144" s="1" t="s">
        <v>285</v>
      </c>
      <c r="AA144" s="15">
        <f>AB144*1000/(LN(10)*8.3145*298)</f>
        <v>-7.6001328379284825</v>
      </c>
      <c r="AB144" s="18">
        <v>-43.36</v>
      </c>
      <c r="AC144" s="1" t="s">
        <v>285</v>
      </c>
      <c r="AD144" s="9"/>
      <c r="AE144" s="9"/>
      <c r="AF144" s="10" t="s">
        <v>285</v>
      </c>
      <c r="AG144" s="11">
        <v>-7.6</v>
      </c>
      <c r="AH144" s="12">
        <f>LN(10)*8.3145*298*AG144/1000</f>
        <v>-43.35924213790708</v>
      </c>
      <c r="AI144" s="1" t="s">
        <v>285</v>
      </c>
      <c r="AJ144" s="51">
        <v>-7.6</v>
      </c>
      <c r="AK144" s="12">
        <f>LN(10)*8.3145*298*AJ144/1000</f>
        <v>-43.35924213790708</v>
      </c>
      <c r="AL144" s="1" t="s">
        <v>285</v>
      </c>
      <c r="AM144" s="25">
        <v>-7.4</v>
      </c>
      <c r="AN144" s="12">
        <f>LN(10)*8.3145*298*AM144/1000</f>
        <v>-42.21820945006743</v>
      </c>
      <c r="AO144" s="16" t="s">
        <v>285</v>
      </c>
      <c r="AP144" s="12"/>
      <c r="AQ144" s="12"/>
    </row>
    <row r="145" spans="1:43" ht="12.75">
      <c r="A145" s="56" t="s">
        <v>287</v>
      </c>
      <c r="B145" s="57">
        <v>-2.7</v>
      </c>
      <c r="C145" s="57">
        <f t="shared" si="18"/>
        <v>-15.403941285835414</v>
      </c>
      <c r="D145" s="3">
        <f t="shared" si="17"/>
        <v>0.001995262314968878</v>
      </c>
      <c r="E145" s="12"/>
      <c r="F145" s="32" t="s">
        <v>428</v>
      </c>
      <c r="G145" s="34" t="s">
        <v>38</v>
      </c>
      <c r="L145" s="21" t="s">
        <v>24</v>
      </c>
      <c r="M145" s="2" t="s">
        <v>288</v>
      </c>
      <c r="N145" s="6" t="s">
        <v>287</v>
      </c>
      <c r="O145" s="9"/>
      <c r="P145" s="2"/>
      <c r="Q145" s="1" t="s">
        <v>287</v>
      </c>
      <c r="R145" s="9"/>
      <c r="S145" s="2"/>
      <c r="T145" s="1" t="s">
        <v>287</v>
      </c>
      <c r="U145" s="2"/>
      <c r="W145" s="1" t="s">
        <v>287</v>
      </c>
      <c r="X145" s="47">
        <v>-2.77</v>
      </c>
      <c r="Y145" s="9">
        <f>LN(10)*8.3145*298*X145/1000</f>
        <v>-15.803302726579293</v>
      </c>
      <c r="Z145" s="1" t="s">
        <v>287</v>
      </c>
      <c r="AA145" s="15"/>
      <c r="AB145" s="15"/>
      <c r="AC145" s="56" t="s">
        <v>287</v>
      </c>
      <c r="AD145" s="57">
        <v>-2.7</v>
      </c>
      <c r="AE145" s="12">
        <f>LN(10)*8.3145*298*AD145/1000</f>
        <v>-15.403941285835414</v>
      </c>
      <c r="AF145" s="1" t="s">
        <v>287</v>
      </c>
      <c r="AG145" s="9"/>
      <c r="AH145" s="9"/>
      <c r="AI145" s="1" t="s">
        <v>287</v>
      </c>
      <c r="AJ145" s="9"/>
      <c r="AK145" s="9"/>
      <c r="AL145" s="1" t="s">
        <v>287</v>
      </c>
      <c r="AM145" s="9"/>
      <c r="AN145" s="9"/>
      <c r="AO145" s="19" t="s">
        <v>287</v>
      </c>
      <c r="AP145" s="9"/>
      <c r="AQ145" s="9"/>
    </row>
    <row r="146" spans="1:43" ht="12.75">
      <c r="A146" s="35" t="s">
        <v>289</v>
      </c>
      <c r="B146" s="36">
        <f>C146*1000/(LN(10)*8.3145*298)</f>
        <v>-8.699137286586499</v>
      </c>
      <c r="C146" s="24">
        <v>-49.63</v>
      </c>
      <c r="D146" s="3">
        <f t="shared" si="17"/>
        <v>1.999229785113274E-09</v>
      </c>
      <c r="E146" s="12"/>
      <c r="F146" s="37" t="s">
        <v>408</v>
      </c>
      <c r="G146" s="3" t="s">
        <v>17</v>
      </c>
      <c r="L146" s="14" t="s">
        <v>18</v>
      </c>
      <c r="M146" s="2" t="s">
        <v>290</v>
      </c>
      <c r="N146" s="6" t="s">
        <v>289</v>
      </c>
      <c r="O146" s="15"/>
      <c r="Q146" s="35" t="s">
        <v>289</v>
      </c>
      <c r="R146" s="15">
        <f>S146*1000/(LN(10)*8.3145*298)</f>
        <v>-8.699137286586499</v>
      </c>
      <c r="S146" s="24">
        <v>-49.63</v>
      </c>
      <c r="T146" s="1" t="s">
        <v>289</v>
      </c>
      <c r="W146" s="1" t="s">
        <v>289</v>
      </c>
      <c r="X146" s="15"/>
      <c r="Z146" s="1" t="s">
        <v>289</v>
      </c>
      <c r="AA146" s="15"/>
      <c r="AB146" s="15"/>
      <c r="AC146" s="1" t="s">
        <v>289</v>
      </c>
      <c r="AD146" s="9"/>
      <c r="AE146" s="9"/>
      <c r="AF146" s="1" t="s">
        <v>289</v>
      </c>
      <c r="AG146" s="9"/>
      <c r="AH146" s="9"/>
      <c r="AI146" s="1" t="s">
        <v>289</v>
      </c>
      <c r="AJ146" s="9"/>
      <c r="AK146" s="9"/>
      <c r="AL146" s="1" t="s">
        <v>289</v>
      </c>
      <c r="AM146" s="9"/>
      <c r="AN146" s="9"/>
      <c r="AO146" s="19" t="s">
        <v>289</v>
      </c>
      <c r="AP146" s="9"/>
      <c r="AQ146" s="9"/>
    </row>
    <row r="147" spans="1:43" ht="12.75">
      <c r="A147" s="10" t="s">
        <v>291</v>
      </c>
      <c r="B147" s="11">
        <v>-5.43</v>
      </c>
      <c r="C147" s="11">
        <f>LN(10)*8.3145*298*B147/1000</f>
        <v>-30.97903747484677</v>
      </c>
      <c r="D147" s="3">
        <f t="shared" si="17"/>
        <v>3.715352290971727E-06</v>
      </c>
      <c r="E147" s="12"/>
      <c r="F147" s="13" t="s">
        <v>16</v>
      </c>
      <c r="G147" s="3" t="s">
        <v>17</v>
      </c>
      <c r="M147" s="2" t="s">
        <v>292</v>
      </c>
      <c r="N147" s="6" t="s">
        <v>291</v>
      </c>
      <c r="O147" s="15">
        <f>P147*1000/(LN(10)*8.3145*298)</f>
        <v>-5.431921509395841</v>
      </c>
      <c r="P147" s="22">
        <v>-30.99</v>
      </c>
      <c r="Q147" s="1" t="s">
        <v>291</v>
      </c>
      <c r="R147" s="15">
        <f>S147*1000/(LN(10)*8.3145*298)</f>
        <v>-5.431921509395841</v>
      </c>
      <c r="S147" s="24">
        <v>-30.99</v>
      </c>
      <c r="T147" s="1" t="s">
        <v>291</v>
      </c>
      <c r="U147" s="53">
        <v>-5.43</v>
      </c>
      <c r="V147" s="9">
        <f>LN(10)*8.3145*298*U147/1000</f>
        <v>-30.97903747484677</v>
      </c>
      <c r="W147" s="1" t="s">
        <v>291</v>
      </c>
      <c r="X147" s="47">
        <v>-5.43</v>
      </c>
      <c r="Y147" s="9">
        <f>LN(10)*8.3145*298*X147/1000</f>
        <v>-30.97903747484677</v>
      </c>
      <c r="Z147" s="1" t="s">
        <v>291</v>
      </c>
      <c r="AA147" s="15">
        <f>AB147*1000/(LN(10)*8.3145*298)</f>
        <v>-5.431921509395841</v>
      </c>
      <c r="AB147" s="18">
        <v>-30.99</v>
      </c>
      <c r="AC147" s="1" t="s">
        <v>291</v>
      </c>
      <c r="AD147" s="9"/>
      <c r="AE147" s="9"/>
      <c r="AF147" s="10" t="s">
        <v>291</v>
      </c>
      <c r="AG147" s="11">
        <v>-5.43</v>
      </c>
      <c r="AH147" s="12">
        <f>LN(10)*8.3145*298*AG147/1000</f>
        <v>-30.97903747484677</v>
      </c>
      <c r="AI147" s="1" t="s">
        <v>291</v>
      </c>
      <c r="AJ147" s="51">
        <v>-5.43</v>
      </c>
      <c r="AK147" s="12">
        <f>LN(10)*8.3145*298*AJ147/1000</f>
        <v>-30.97903747484677</v>
      </c>
      <c r="AL147" s="1" t="s">
        <v>291</v>
      </c>
      <c r="AM147" s="12"/>
      <c r="AN147" s="12"/>
      <c r="AO147" s="16" t="s">
        <v>291</v>
      </c>
      <c r="AP147" s="12"/>
      <c r="AQ147" s="12"/>
    </row>
    <row r="148" spans="1:43" ht="12.75">
      <c r="A148" s="42" t="s">
        <v>293</v>
      </c>
      <c r="B148" s="43">
        <f>C148*1000/(LN(10)*8.3145*298)</f>
        <v>-9.093797321131698</v>
      </c>
      <c r="C148" s="43">
        <f>-12.4*4.184</f>
        <v>-51.881600000000006</v>
      </c>
      <c r="D148" s="3">
        <f t="shared" si="17"/>
        <v>8.057543872288114E-10</v>
      </c>
      <c r="E148" s="12"/>
      <c r="F148" s="44" t="s">
        <v>410</v>
      </c>
      <c r="G148" s="3" t="s">
        <v>17</v>
      </c>
      <c r="L148" s="40" t="s">
        <v>49</v>
      </c>
      <c r="M148" s="2" t="s">
        <v>294</v>
      </c>
      <c r="N148" s="6" t="s">
        <v>293</v>
      </c>
      <c r="O148" s="15"/>
      <c r="Q148" s="1" t="s">
        <v>293</v>
      </c>
      <c r="R148" s="15"/>
      <c r="T148" s="1" t="s">
        <v>293</v>
      </c>
      <c r="W148" s="1" t="s">
        <v>293</v>
      </c>
      <c r="X148" s="15"/>
      <c r="Z148" s="1" t="s">
        <v>293</v>
      </c>
      <c r="AA148" s="15"/>
      <c r="AB148" s="15"/>
      <c r="AC148" s="1" t="s">
        <v>293</v>
      </c>
      <c r="AD148" s="9"/>
      <c r="AE148" s="9"/>
      <c r="AF148" s="1" t="s">
        <v>293</v>
      </c>
      <c r="AG148" s="9"/>
      <c r="AH148" s="9"/>
      <c r="AI148" s="1" t="s">
        <v>293</v>
      </c>
      <c r="AJ148" s="9"/>
      <c r="AK148" s="9"/>
      <c r="AL148" s="1" t="s">
        <v>293</v>
      </c>
      <c r="AM148" s="9"/>
      <c r="AN148" s="9"/>
      <c r="AO148" s="19" t="s">
        <v>293</v>
      </c>
      <c r="AP148" s="15">
        <f>AQ148*1000/(LN(10)*8.3145*298)</f>
        <v>-9.093797321131698</v>
      </c>
      <c r="AQ148" s="43">
        <f>-12.4*4.184</f>
        <v>-51.881600000000006</v>
      </c>
    </row>
    <row r="149" spans="1:43" ht="12.75">
      <c r="A149" s="67" t="s">
        <v>295</v>
      </c>
      <c r="B149" s="68">
        <v>-5.23</v>
      </c>
      <c r="C149" s="68">
        <v>-29.838004787007115</v>
      </c>
      <c r="D149" s="3">
        <f t="shared" si="17"/>
        <v>5.88843655355588E-06</v>
      </c>
      <c r="E149" s="12"/>
      <c r="F149" s="52" t="s">
        <v>411</v>
      </c>
      <c r="G149" s="3" t="s">
        <v>17</v>
      </c>
      <c r="M149" s="2" t="s">
        <v>296</v>
      </c>
      <c r="N149" s="6" t="s">
        <v>295</v>
      </c>
      <c r="O149" s="15"/>
      <c r="Q149" s="1" t="s">
        <v>295</v>
      </c>
      <c r="R149" s="15"/>
      <c r="T149" s="1" t="s">
        <v>295</v>
      </c>
      <c r="W149" s="1" t="s">
        <v>295</v>
      </c>
      <c r="X149" s="15"/>
      <c r="Z149" s="1" t="s">
        <v>295</v>
      </c>
      <c r="AA149" s="15"/>
      <c r="AB149" s="15"/>
      <c r="AC149" s="1" t="s">
        <v>295</v>
      </c>
      <c r="AD149" s="9"/>
      <c r="AE149" s="9"/>
      <c r="AF149" s="1" t="s">
        <v>295</v>
      </c>
      <c r="AG149" s="9"/>
      <c r="AH149" s="9"/>
      <c r="AI149" s="1" t="s">
        <v>295</v>
      </c>
      <c r="AJ149" s="51">
        <v>-5.26</v>
      </c>
      <c r="AK149" s="12">
        <f>LN(10)*8.3145*298*AJ149/1000</f>
        <v>-30.00915969018306</v>
      </c>
      <c r="AL149" s="1" t="s">
        <v>295</v>
      </c>
      <c r="AM149" s="12"/>
      <c r="AN149" s="12"/>
      <c r="AO149" s="16" t="s">
        <v>295</v>
      </c>
      <c r="AP149" s="12"/>
      <c r="AQ149" s="12"/>
    </row>
    <row r="150" spans="1:43" ht="12.75">
      <c r="A150" s="31" t="s">
        <v>297</v>
      </c>
      <c r="B150" s="32">
        <v>-2.886056647693163</v>
      </c>
      <c r="C150" s="32">
        <v>-16.465424869874244</v>
      </c>
      <c r="D150" s="3">
        <f t="shared" si="17"/>
        <v>0.0012999999999999995</v>
      </c>
      <c r="E150" s="12"/>
      <c r="F150" s="54" t="s">
        <v>429</v>
      </c>
      <c r="G150" s="34" t="s">
        <v>38</v>
      </c>
      <c r="L150" s="21" t="s">
        <v>24</v>
      </c>
      <c r="M150" s="2" t="s">
        <v>298</v>
      </c>
      <c r="N150" s="6" t="s">
        <v>297</v>
      </c>
      <c r="O150" s="15"/>
      <c r="Q150" s="1" t="s">
        <v>297</v>
      </c>
      <c r="R150" s="15"/>
      <c r="T150" s="1" t="s">
        <v>297</v>
      </c>
      <c r="W150" s="1" t="s">
        <v>297</v>
      </c>
      <c r="X150" s="15"/>
      <c r="Z150" s="1" t="s">
        <v>297</v>
      </c>
      <c r="AA150" s="15"/>
      <c r="AB150" s="15"/>
      <c r="AC150" s="31" t="s">
        <v>297</v>
      </c>
      <c r="AD150" s="32">
        <v>-2.886056647693163</v>
      </c>
      <c r="AE150" s="12">
        <f>LN(10)*8.3145*298*AD150/1000</f>
        <v>-16.465424869874244</v>
      </c>
      <c r="AF150" s="1" t="s">
        <v>297</v>
      </c>
      <c r="AG150" s="12"/>
      <c r="AH150" s="12"/>
      <c r="AI150" s="1" t="s">
        <v>297</v>
      </c>
      <c r="AJ150" s="12"/>
      <c r="AK150" s="12"/>
      <c r="AL150" s="1" t="s">
        <v>297</v>
      </c>
      <c r="AM150" s="12"/>
      <c r="AN150" s="12"/>
      <c r="AO150" s="16" t="s">
        <v>297</v>
      </c>
      <c r="AP150" s="12"/>
      <c r="AQ150" s="12"/>
    </row>
    <row r="151" spans="1:43" ht="12.75">
      <c r="A151" s="29" t="s">
        <v>299</v>
      </c>
      <c r="B151" s="18">
        <v>-4.68</v>
      </c>
      <c r="C151" s="18">
        <f>LN(10)*8.3145*298*B151/1000</f>
        <v>-26.700164895448044</v>
      </c>
      <c r="D151" s="3">
        <f t="shared" si="17"/>
        <v>2.08929613085404E-05</v>
      </c>
      <c r="E151" s="12"/>
      <c r="F151" s="30" t="s">
        <v>406</v>
      </c>
      <c r="G151" s="3" t="s">
        <v>17</v>
      </c>
      <c r="M151" s="2" t="s">
        <v>300</v>
      </c>
      <c r="N151" s="6" t="s">
        <v>299</v>
      </c>
      <c r="O151" s="15">
        <f>P151*1000/(LN(10)*8.3145*298)</f>
        <v>-4.678218298992417</v>
      </c>
      <c r="P151" s="22">
        <v>-26.69</v>
      </c>
      <c r="Q151" s="1" t="s">
        <v>299</v>
      </c>
      <c r="R151" s="15">
        <f>S151*1000/(LN(10)*8.3145*298)</f>
        <v>-4.678218298992417</v>
      </c>
      <c r="S151" s="24">
        <v>-26.69</v>
      </c>
      <c r="T151" s="1" t="s">
        <v>299</v>
      </c>
      <c r="U151" s="55">
        <v>-4.68</v>
      </c>
      <c r="V151" s="9">
        <f>LN(10)*8.3145*298*U151/1000</f>
        <v>-26.700164895448044</v>
      </c>
      <c r="W151" s="1" t="s">
        <v>299</v>
      </c>
      <c r="X151" s="15"/>
      <c r="Z151" s="29" t="s">
        <v>299</v>
      </c>
      <c r="AA151" s="15">
        <f>AB151*1000/(LN(10)*8.3145*298)</f>
        <v>-4.678218298992417</v>
      </c>
      <c r="AB151" s="18">
        <v>-26.69</v>
      </c>
      <c r="AC151" s="1" t="s">
        <v>299</v>
      </c>
      <c r="AD151" s="9"/>
      <c r="AE151" s="9"/>
      <c r="AF151" s="1" t="s">
        <v>299</v>
      </c>
      <c r="AG151" s="9"/>
      <c r="AH151" s="9"/>
      <c r="AI151" s="1" t="s">
        <v>299</v>
      </c>
      <c r="AJ151" s="9"/>
      <c r="AK151" s="9"/>
      <c r="AL151" s="1" t="s">
        <v>299</v>
      </c>
      <c r="AM151" s="9"/>
      <c r="AN151" s="9"/>
      <c r="AO151" s="19" t="s">
        <v>299</v>
      </c>
      <c r="AP151" s="9"/>
      <c r="AQ151" s="9"/>
    </row>
    <row r="152" spans="1:43" ht="12.75">
      <c r="A152" s="42" t="s">
        <v>301</v>
      </c>
      <c r="B152" s="43">
        <f>C152*1000/(LN(10)*8.3145*298)</f>
        <v>-13.274010605845461</v>
      </c>
      <c r="C152" s="43">
        <f>-18.1*4.184</f>
        <v>-75.7304</v>
      </c>
      <c r="D152" s="3">
        <f t="shared" si="17"/>
        <v>5.3209526488327403E-14</v>
      </c>
      <c r="E152" s="12"/>
      <c r="F152" s="44" t="s">
        <v>410</v>
      </c>
      <c r="G152" s="3" t="s">
        <v>17</v>
      </c>
      <c r="L152" s="40" t="s">
        <v>49</v>
      </c>
      <c r="M152" s="2" t="s">
        <v>302</v>
      </c>
      <c r="N152" s="6" t="s">
        <v>301</v>
      </c>
      <c r="O152" s="15"/>
      <c r="Q152" s="1" t="s">
        <v>301</v>
      </c>
      <c r="R152" s="15"/>
      <c r="T152" s="1" t="s">
        <v>301</v>
      </c>
      <c r="W152" s="1" t="s">
        <v>301</v>
      </c>
      <c r="X152" s="15"/>
      <c r="Z152" s="1" t="s">
        <v>301</v>
      </c>
      <c r="AA152" s="15"/>
      <c r="AB152" s="15"/>
      <c r="AC152" s="1" t="s">
        <v>301</v>
      </c>
      <c r="AD152" s="9"/>
      <c r="AE152" s="9"/>
      <c r="AF152" s="1" t="s">
        <v>301</v>
      </c>
      <c r="AG152" s="9"/>
      <c r="AH152" s="9"/>
      <c r="AI152" s="1" t="s">
        <v>301</v>
      </c>
      <c r="AJ152" s="9"/>
      <c r="AK152" s="9"/>
      <c r="AL152" s="1" t="s">
        <v>301</v>
      </c>
      <c r="AM152" s="9"/>
      <c r="AN152" s="9"/>
      <c r="AO152" s="42" t="s">
        <v>301</v>
      </c>
      <c r="AP152" s="15">
        <f>AQ152*1000/(LN(10)*8.3145*298)</f>
        <v>-13.274010605845461</v>
      </c>
      <c r="AQ152" s="43">
        <f>-18.1*4.184</f>
        <v>-75.7304</v>
      </c>
    </row>
    <row r="153" spans="1:43" ht="12.75">
      <c r="A153" s="29" t="s">
        <v>303</v>
      </c>
      <c r="B153" s="18">
        <f>C153*1000/(LN(10)*8.3145*298)</f>
        <v>-6.220680683073843</v>
      </c>
      <c r="C153" s="18">
        <v>-35.49</v>
      </c>
      <c r="D153" s="3">
        <f t="shared" si="17"/>
        <v>6.016159156521869E-07</v>
      </c>
      <c r="E153" s="12"/>
      <c r="F153" s="30" t="s">
        <v>406</v>
      </c>
      <c r="G153" s="3" t="s">
        <v>17</v>
      </c>
      <c r="M153" s="2" t="s">
        <v>304</v>
      </c>
      <c r="N153" s="6" t="s">
        <v>303</v>
      </c>
      <c r="O153" s="15">
        <f>P153*1000/(LN(10)*8.3145*298)</f>
        <v>-6.220680683073843</v>
      </c>
      <c r="P153" s="22">
        <v>-35.49</v>
      </c>
      <c r="Q153" s="1" t="s">
        <v>303</v>
      </c>
      <c r="R153" s="15">
        <f>S153*1000/(LN(10)*8.3145*298)</f>
        <v>-6.220680683073843</v>
      </c>
      <c r="S153" s="24">
        <v>-35.49</v>
      </c>
      <c r="T153" s="1" t="s">
        <v>303</v>
      </c>
      <c r="U153" s="55">
        <v>-6.22</v>
      </c>
      <c r="V153" s="9">
        <f>LN(10)*8.3145*298*U153/1000</f>
        <v>-35.48611659181343</v>
      </c>
      <c r="W153" s="1" t="s">
        <v>303</v>
      </c>
      <c r="X153" s="15"/>
      <c r="Z153" s="29" t="s">
        <v>303</v>
      </c>
      <c r="AA153" s="15">
        <f>AB153*1000/(LN(10)*8.3145*298)</f>
        <v>-6.220680683073843</v>
      </c>
      <c r="AB153" s="18">
        <v>-35.49</v>
      </c>
      <c r="AC153" s="1" t="s">
        <v>303</v>
      </c>
      <c r="AD153" s="9"/>
      <c r="AE153" s="9"/>
      <c r="AF153" s="1" t="s">
        <v>303</v>
      </c>
      <c r="AG153" s="9"/>
      <c r="AH153" s="9"/>
      <c r="AI153" s="1" t="s">
        <v>303</v>
      </c>
      <c r="AJ153" s="9"/>
      <c r="AK153" s="9"/>
      <c r="AL153" s="1" t="s">
        <v>303</v>
      </c>
      <c r="AM153" s="9"/>
      <c r="AN153" s="9"/>
      <c r="AO153" s="19" t="s">
        <v>303</v>
      </c>
      <c r="AP153" s="9"/>
      <c r="AQ153" s="9"/>
    </row>
    <row r="154" spans="1:43" ht="12.75">
      <c r="A154" s="42" t="s">
        <v>305</v>
      </c>
      <c r="B154" s="43">
        <f>C154*1000/(LN(10)*8.3145*298)</f>
        <v>-10.267190523858366</v>
      </c>
      <c r="C154" s="43">
        <f>-14*4.184</f>
        <v>-58.576</v>
      </c>
      <c r="D154" s="3">
        <f t="shared" si="17"/>
        <v>5.4051714746009435E-11</v>
      </c>
      <c r="E154" s="12"/>
      <c r="F154" s="44" t="s">
        <v>410</v>
      </c>
      <c r="G154" s="3" t="s">
        <v>17</v>
      </c>
      <c r="L154" s="40" t="s">
        <v>49</v>
      </c>
      <c r="M154" s="2" t="s">
        <v>306</v>
      </c>
      <c r="N154" s="6" t="s">
        <v>305</v>
      </c>
      <c r="O154" s="15"/>
      <c r="Q154" s="1" t="s">
        <v>305</v>
      </c>
      <c r="R154" s="15"/>
      <c r="T154" s="1" t="s">
        <v>305</v>
      </c>
      <c r="W154" s="1" t="s">
        <v>305</v>
      </c>
      <c r="X154" s="15"/>
      <c r="Z154" s="1" t="s">
        <v>305</v>
      </c>
      <c r="AA154" s="15"/>
      <c r="AB154" s="15"/>
      <c r="AC154" s="1" t="s">
        <v>305</v>
      </c>
      <c r="AD154" s="9"/>
      <c r="AE154" s="9"/>
      <c r="AF154" s="1" t="s">
        <v>305</v>
      </c>
      <c r="AG154" s="9"/>
      <c r="AH154" s="9"/>
      <c r="AI154" s="1" t="s">
        <v>305</v>
      </c>
      <c r="AJ154" s="9"/>
      <c r="AK154" s="9"/>
      <c r="AL154" s="1" t="s">
        <v>305</v>
      </c>
      <c r="AM154" s="9"/>
      <c r="AN154" s="9"/>
      <c r="AO154" s="42" t="s">
        <v>305</v>
      </c>
      <c r="AP154" s="15">
        <f>AQ154*1000/(LN(10)*8.3145*298)</f>
        <v>-10.267190523858366</v>
      </c>
      <c r="AQ154" s="43">
        <f>-14*4.184</f>
        <v>-58.576</v>
      </c>
    </row>
    <row r="155" spans="1:43" ht="12.75">
      <c r="A155" s="42" t="s">
        <v>307</v>
      </c>
      <c r="B155" s="43">
        <f>C155*1000/(LN(10)*8.3145*298)</f>
        <v>-11.587257876925873</v>
      </c>
      <c r="C155" s="43">
        <f>-15.8*4.184</f>
        <v>-66.1072</v>
      </c>
      <c r="D155" s="3">
        <f t="shared" si="17"/>
        <v>2.5866765330448186E-12</v>
      </c>
      <c r="E155" s="12"/>
      <c r="F155" s="44" t="s">
        <v>410</v>
      </c>
      <c r="G155" s="3" t="s">
        <v>17</v>
      </c>
      <c r="L155" s="40" t="s">
        <v>49</v>
      </c>
      <c r="M155" s="2" t="s">
        <v>308</v>
      </c>
      <c r="N155" s="6" t="s">
        <v>307</v>
      </c>
      <c r="O155" s="15"/>
      <c r="Q155" s="1" t="s">
        <v>307</v>
      </c>
      <c r="R155" s="15"/>
      <c r="T155" s="1" t="s">
        <v>307</v>
      </c>
      <c r="W155" s="1" t="s">
        <v>307</v>
      </c>
      <c r="X155" s="15"/>
      <c r="Z155" s="1" t="s">
        <v>307</v>
      </c>
      <c r="AA155" s="15"/>
      <c r="AB155" s="15"/>
      <c r="AC155" s="1" t="s">
        <v>307</v>
      </c>
      <c r="AD155" s="9"/>
      <c r="AE155" s="9"/>
      <c r="AF155" s="1" t="s">
        <v>307</v>
      </c>
      <c r="AG155" s="9"/>
      <c r="AH155" s="9"/>
      <c r="AI155" s="1" t="s">
        <v>307</v>
      </c>
      <c r="AJ155" s="9"/>
      <c r="AK155" s="9"/>
      <c r="AL155" s="1" t="s">
        <v>307</v>
      </c>
      <c r="AM155" s="9"/>
      <c r="AN155" s="9"/>
      <c r="AO155" s="42" t="s">
        <v>307</v>
      </c>
      <c r="AP155" s="15">
        <f>AQ155*1000/(LN(10)*8.3145*298)</f>
        <v>-11.587257876925873</v>
      </c>
      <c r="AQ155" s="43">
        <f>-15.8*4.184</f>
        <v>-66.1072</v>
      </c>
    </row>
    <row r="156" spans="1:43" ht="12.75">
      <c r="A156" s="42" t="s">
        <v>309</v>
      </c>
      <c r="B156" s="43">
        <f>C156*1000/(LN(10)*8.3145*298)</f>
        <v>-13.347347681015874</v>
      </c>
      <c r="C156" s="43">
        <f>-18.2*4.184</f>
        <v>-76.1488</v>
      </c>
      <c r="D156" s="3">
        <f t="shared" si="17"/>
        <v>4.494199209223764E-14</v>
      </c>
      <c r="E156" s="12"/>
      <c r="F156" s="44" t="s">
        <v>410</v>
      </c>
      <c r="G156" s="3" t="s">
        <v>17</v>
      </c>
      <c r="L156" s="40" t="s">
        <v>49</v>
      </c>
      <c r="M156" s="2" t="s">
        <v>310</v>
      </c>
      <c r="N156" s="6" t="s">
        <v>309</v>
      </c>
      <c r="O156" s="15"/>
      <c r="Q156" s="1" t="s">
        <v>309</v>
      </c>
      <c r="R156" s="15"/>
      <c r="T156" s="1" t="s">
        <v>309</v>
      </c>
      <c r="U156" s="15"/>
      <c r="W156" s="1" t="s">
        <v>309</v>
      </c>
      <c r="X156" s="15"/>
      <c r="Z156" s="1" t="s">
        <v>309</v>
      </c>
      <c r="AA156" s="15"/>
      <c r="AC156" s="1" t="s">
        <v>309</v>
      </c>
      <c r="AD156" s="15"/>
      <c r="AE156"/>
      <c r="AF156" s="1" t="s">
        <v>309</v>
      </c>
      <c r="AG156" s="15"/>
      <c r="AH156"/>
      <c r="AI156" s="1" t="s">
        <v>309</v>
      </c>
      <c r="AJ156" s="15"/>
      <c r="AK156"/>
      <c r="AL156" s="1" t="s">
        <v>309</v>
      </c>
      <c r="AM156" s="69"/>
      <c r="AN156" s="9"/>
      <c r="AO156" s="42" t="s">
        <v>309</v>
      </c>
      <c r="AP156" s="15">
        <f>AQ156*1000/(LN(10)*8.3145*298)</f>
        <v>-13.347347681015874</v>
      </c>
      <c r="AQ156" s="43">
        <f>-18.2*4.184</f>
        <v>-76.1488</v>
      </c>
    </row>
    <row r="157" spans="1:43" ht="12.75">
      <c r="A157" s="64" t="s">
        <v>311</v>
      </c>
      <c r="B157" s="70">
        <v>-5.89</v>
      </c>
      <c r="C157" s="70">
        <f>LN(10)*8.3145*298*B157/1000</f>
        <v>-33.60341265687799</v>
      </c>
      <c r="D157" s="3">
        <f t="shared" si="17"/>
        <v>1.2882495516931333E-06</v>
      </c>
      <c r="E157" s="12"/>
      <c r="F157" s="13" t="s">
        <v>16</v>
      </c>
      <c r="G157" s="3" t="s">
        <v>17</v>
      </c>
      <c r="I157" s="27" t="s">
        <v>31</v>
      </c>
      <c r="J157" s="3" t="s">
        <v>17</v>
      </c>
      <c r="L157" s="41" t="s">
        <v>73</v>
      </c>
      <c r="M157" s="2" t="s">
        <v>312</v>
      </c>
      <c r="N157" s="6" t="s">
        <v>311</v>
      </c>
      <c r="O157" s="15">
        <f>P157*1000/(LN(10)*8.3145*298)</f>
        <v>-5.885896233801624</v>
      </c>
      <c r="P157" s="22">
        <v>-33.58</v>
      </c>
      <c r="Q157" s="1" t="s">
        <v>311</v>
      </c>
      <c r="R157" s="15">
        <f>S157*1000/(LN(10)*8.3145*298)</f>
        <v>-5.885896233801624</v>
      </c>
      <c r="S157" s="24">
        <v>-33.58</v>
      </c>
      <c r="T157" s="1" t="s">
        <v>311</v>
      </c>
      <c r="W157" s="1" t="s">
        <v>311</v>
      </c>
      <c r="X157" s="23">
        <v>-4.67</v>
      </c>
      <c r="Y157" s="9">
        <f>LN(10)*8.3145*298*X157/1000</f>
        <v>-26.643113261056065</v>
      </c>
      <c r="Z157" s="1" t="s">
        <v>311</v>
      </c>
      <c r="AA157" s="15">
        <f>AB157*1000/(LN(10)*8.3145*298)</f>
        <v>-5.885896233801624</v>
      </c>
      <c r="AB157" s="18">
        <v>-33.58</v>
      </c>
      <c r="AC157" s="1" t="s">
        <v>311</v>
      </c>
      <c r="AD157" s="9"/>
      <c r="AE157" s="9"/>
      <c r="AF157" s="64" t="s">
        <v>311</v>
      </c>
      <c r="AG157" s="11">
        <v>-5.89</v>
      </c>
      <c r="AH157" s="12">
        <f>LN(10)*8.3145*298*AG157/1000</f>
        <v>-33.60341265687799</v>
      </c>
      <c r="AI157" s="1" t="s">
        <v>311</v>
      </c>
      <c r="AJ157" s="12"/>
      <c r="AK157" s="12"/>
      <c r="AL157" s="1" t="s">
        <v>311</v>
      </c>
      <c r="AM157" s="25">
        <v>-5.89</v>
      </c>
      <c r="AN157" s="9">
        <f>LN(10)*8.3145*298*AM157/1000</f>
        <v>-33.60341265687799</v>
      </c>
      <c r="AO157" s="19" t="s">
        <v>311</v>
      </c>
      <c r="AP157" s="9"/>
      <c r="AQ157" s="9"/>
    </row>
    <row r="158" spans="1:43" ht="12.75">
      <c r="A158" s="29" t="s">
        <v>313</v>
      </c>
      <c r="B158" s="18">
        <v>-8.53</v>
      </c>
      <c r="C158" s="18">
        <f>LN(10)*8.3145*298*B158/1000</f>
        <v>-48.6650441363615</v>
      </c>
      <c r="D158" s="3">
        <f t="shared" si="17"/>
        <v>2.9512092266663855E-09</v>
      </c>
      <c r="E158" s="12"/>
      <c r="F158" s="30" t="s">
        <v>406</v>
      </c>
      <c r="G158" s="3" t="s">
        <v>17</v>
      </c>
      <c r="M158" s="2" t="s">
        <v>314</v>
      </c>
      <c r="N158" s="6" t="s">
        <v>313</v>
      </c>
      <c r="O158" s="15">
        <f>P158*1000/(LN(10)*8.3145*298)</f>
        <v>-8.52210467204988</v>
      </c>
      <c r="P158" s="22">
        <v>-48.62</v>
      </c>
      <c r="Q158" s="1" t="s">
        <v>313</v>
      </c>
      <c r="R158" s="15">
        <f>S158*1000/(LN(10)*8.3145*298)</f>
        <v>-8.52210467204988</v>
      </c>
      <c r="S158" s="24">
        <v>-48.62</v>
      </c>
      <c r="T158" s="1" t="s">
        <v>313</v>
      </c>
      <c r="U158" s="53">
        <v>-8.52</v>
      </c>
      <c r="V158" s="9">
        <f>LN(10)*8.3145*298*U158/1000</f>
        <v>-48.60799250196952</v>
      </c>
      <c r="W158" s="1" t="s">
        <v>313</v>
      </c>
      <c r="X158" s="47">
        <v>-8.52</v>
      </c>
      <c r="Y158" s="9">
        <f>LN(10)*8.3145*298*X158/1000</f>
        <v>-48.60799250196952</v>
      </c>
      <c r="Z158" s="29" t="s">
        <v>313</v>
      </c>
      <c r="AA158" s="15">
        <f>AB158*1000/(LN(10)*8.3145*298)</f>
        <v>-8.52210467204988</v>
      </c>
      <c r="AB158" s="18">
        <v>-48.62</v>
      </c>
      <c r="AC158" s="1" t="s">
        <v>313</v>
      </c>
      <c r="AD158" s="9"/>
      <c r="AE158" s="9"/>
      <c r="AF158" s="1" t="s">
        <v>313</v>
      </c>
      <c r="AG158" s="9"/>
      <c r="AH158" s="9"/>
      <c r="AI158" s="1" t="s">
        <v>313</v>
      </c>
      <c r="AJ158" s="9"/>
      <c r="AK158" s="9"/>
      <c r="AL158" s="1" t="s">
        <v>313</v>
      </c>
      <c r="AM158" s="9"/>
      <c r="AN158" s="9"/>
      <c r="AO158" s="19" t="s">
        <v>313</v>
      </c>
      <c r="AP158" s="9"/>
      <c r="AQ158" s="9"/>
    </row>
    <row r="159" spans="1:43" ht="12.75">
      <c r="A159" s="29" t="s">
        <v>315</v>
      </c>
      <c r="B159" s="18">
        <f>C159*1000/(LN(10)*8.3145*298)</f>
        <v>-5.824548298071113</v>
      </c>
      <c r="C159" s="18">
        <v>-33.23</v>
      </c>
      <c r="D159" s="3">
        <f t="shared" si="17"/>
        <v>1.4977926736322066E-06</v>
      </c>
      <c r="E159" s="12"/>
      <c r="F159" s="30" t="s">
        <v>406</v>
      </c>
      <c r="G159" s="3" t="s">
        <v>17</v>
      </c>
      <c r="L159" s="21" t="s">
        <v>24</v>
      </c>
      <c r="M159" s="2" t="s">
        <v>316</v>
      </c>
      <c r="N159" s="6" t="s">
        <v>315</v>
      </c>
      <c r="O159" s="15"/>
      <c r="Q159" s="1" t="s">
        <v>315</v>
      </c>
      <c r="R159" s="15"/>
      <c r="T159" s="1" t="s">
        <v>315</v>
      </c>
      <c r="U159" s="53">
        <v>-5.82</v>
      </c>
      <c r="V159" s="9">
        <f>LN(10)*8.3145*298*U159/1000</f>
        <v>-33.20405121613411</v>
      </c>
      <c r="W159" s="1" t="s">
        <v>315</v>
      </c>
      <c r="X159" s="47">
        <v>-5.82</v>
      </c>
      <c r="Y159" s="9">
        <f>LN(10)*8.3145*298*X159/1000</f>
        <v>-33.20405121613411</v>
      </c>
      <c r="Z159" s="1" t="s">
        <v>315</v>
      </c>
      <c r="AA159" s="15">
        <f>AB159*1000/(LN(10)*8.3145*298)</f>
        <v>-5.824548298071113</v>
      </c>
      <c r="AB159" s="18">
        <v>-33.23</v>
      </c>
      <c r="AC159" s="1" t="s">
        <v>315</v>
      </c>
      <c r="AD159" s="9"/>
      <c r="AE159" s="9"/>
      <c r="AF159" s="1" t="s">
        <v>315</v>
      </c>
      <c r="AG159" s="11">
        <v>-5.83</v>
      </c>
      <c r="AH159" s="12">
        <f>LN(10)*8.3145*298*AG159/1000</f>
        <v>-33.26110285052609</v>
      </c>
      <c r="AI159" s="1" t="s">
        <v>315</v>
      </c>
      <c r="AJ159" s="51">
        <v>-5.82</v>
      </c>
      <c r="AK159" s="12">
        <f>LN(10)*8.3145*298*AJ159/1000</f>
        <v>-33.20405121613411</v>
      </c>
      <c r="AL159" s="1" t="s">
        <v>315</v>
      </c>
      <c r="AM159" s="25">
        <v>-5.82</v>
      </c>
      <c r="AN159" s="12">
        <f>LN(10)*8.3145*298*AM159/1000</f>
        <v>-33.20405121613411</v>
      </c>
      <c r="AO159" s="16" t="s">
        <v>315</v>
      </c>
      <c r="AP159" s="12"/>
      <c r="AQ159" s="12"/>
    </row>
    <row r="160" spans="1:43" ht="12.75">
      <c r="A160" s="29" t="s">
        <v>317</v>
      </c>
      <c r="B160" s="18">
        <f>C160*1000/(LN(10)*8.3145*298)</f>
        <v>-4.8237005465819145</v>
      </c>
      <c r="C160" s="18">
        <v>-27.52</v>
      </c>
      <c r="D160" s="3">
        <f t="shared" si="17"/>
        <v>1.5007192502381733E-05</v>
      </c>
      <c r="E160" s="12"/>
      <c r="F160" s="30" t="s">
        <v>406</v>
      </c>
      <c r="G160" s="3" t="s">
        <v>17</v>
      </c>
      <c r="L160" s="8"/>
      <c r="M160" s="2" t="s">
        <v>318</v>
      </c>
      <c r="N160" s="6" t="s">
        <v>317</v>
      </c>
      <c r="O160" s="15">
        <f>P160*1000/(LN(10)*8.3145*298)</f>
        <v>-4.8237005465819145</v>
      </c>
      <c r="P160" s="22">
        <v>-27.52</v>
      </c>
      <c r="Q160" s="1" t="s">
        <v>317</v>
      </c>
      <c r="R160" s="15">
        <f>S160*1000/(LN(10)*8.3145*298)</f>
        <v>-4.8237005465819145</v>
      </c>
      <c r="S160" s="24">
        <v>-27.52</v>
      </c>
      <c r="T160" s="1" t="s">
        <v>317</v>
      </c>
      <c r="U160" s="55">
        <v>-4.82</v>
      </c>
      <c r="V160" s="9">
        <f>LN(10)*8.3145*298*U160/1000</f>
        <v>-27.49888777693581</v>
      </c>
      <c r="W160" s="1" t="s">
        <v>317</v>
      </c>
      <c r="X160" s="47">
        <v>-4.82</v>
      </c>
      <c r="Y160" s="9">
        <f>LN(10)*8.3145*298*X160/1000</f>
        <v>-27.49888777693581</v>
      </c>
      <c r="Z160" s="1" t="s">
        <v>317</v>
      </c>
      <c r="AA160" s="15">
        <f>AB160*1000/(LN(10)*8.3145*298)</f>
        <v>-4.8237005465819145</v>
      </c>
      <c r="AB160" s="18">
        <v>-27.52</v>
      </c>
      <c r="AC160" s="1" t="s">
        <v>317</v>
      </c>
      <c r="AD160" s="9"/>
      <c r="AE160" s="9"/>
      <c r="AF160" s="1" t="s">
        <v>317</v>
      </c>
      <c r="AG160" s="11">
        <v>-4.82</v>
      </c>
      <c r="AH160" s="12">
        <f>LN(10)*8.3145*298*AG160/1000</f>
        <v>-27.49888777693581</v>
      </c>
      <c r="AI160" s="1" t="s">
        <v>317</v>
      </c>
      <c r="AJ160" s="51">
        <v>-4.82</v>
      </c>
      <c r="AK160" s="12">
        <f>LN(10)*8.3145*298*AJ160/1000</f>
        <v>-27.49888777693581</v>
      </c>
      <c r="AL160" s="1" t="s">
        <v>317</v>
      </c>
      <c r="AM160" s="12"/>
      <c r="AN160" s="12"/>
      <c r="AO160" s="16" t="s">
        <v>317</v>
      </c>
      <c r="AP160" s="12"/>
      <c r="AQ160" s="12"/>
    </row>
    <row r="161" spans="1:43" ht="12.75">
      <c r="A161" s="26" t="s">
        <v>319</v>
      </c>
      <c r="B161" s="25">
        <v>-4</v>
      </c>
      <c r="C161" s="25">
        <f>LN(10)*8.3145*298*B161/1000</f>
        <v>-22.820653756793202</v>
      </c>
      <c r="D161" s="3">
        <f t="shared" si="17"/>
        <v>0.0001</v>
      </c>
      <c r="E161" s="12"/>
      <c r="F161" s="20" t="s">
        <v>405</v>
      </c>
      <c r="G161" s="3" t="s">
        <v>17</v>
      </c>
      <c r="L161" s="41" t="s">
        <v>73</v>
      </c>
      <c r="M161" s="2" t="s">
        <v>320</v>
      </c>
      <c r="N161" s="6" t="s">
        <v>319</v>
      </c>
      <c r="O161" s="15"/>
      <c r="Q161" s="1" t="s">
        <v>319</v>
      </c>
      <c r="R161" s="15"/>
      <c r="T161" s="1" t="s">
        <v>319</v>
      </c>
      <c r="U161" s="100">
        <v>-3.88</v>
      </c>
      <c r="V161" s="9">
        <f>LN(10)*8.3145*298*U161/1000</f>
        <v>-22.136034144089404</v>
      </c>
      <c r="W161" s="1" t="s">
        <v>319</v>
      </c>
      <c r="X161" s="46">
        <v>-3.88</v>
      </c>
      <c r="Y161" s="9">
        <f>LN(10)*8.3145*298*X161/1000</f>
        <v>-22.136034144089404</v>
      </c>
      <c r="Z161" s="1" t="s">
        <v>319</v>
      </c>
      <c r="AA161" s="15"/>
      <c r="AB161" s="15"/>
      <c r="AC161" s="1" t="s">
        <v>319</v>
      </c>
      <c r="AD161" s="9"/>
      <c r="AE161" s="9"/>
      <c r="AF161" s="1" t="s">
        <v>319</v>
      </c>
      <c r="AG161" s="11">
        <v>-3.89</v>
      </c>
      <c r="AH161" s="12">
        <f>LN(10)*8.3145*298*AG161/1000</f>
        <v>-22.19308577848139</v>
      </c>
      <c r="AI161" s="1" t="s">
        <v>319</v>
      </c>
      <c r="AJ161" s="51">
        <v>-3.88</v>
      </c>
      <c r="AK161" s="12">
        <f>LN(10)*8.3145*298*AJ161/1000</f>
        <v>-22.136034144089404</v>
      </c>
      <c r="AL161" s="26" t="s">
        <v>319</v>
      </c>
      <c r="AM161" s="25">
        <v>-4</v>
      </c>
      <c r="AN161" s="9">
        <f>LN(10)*8.3145*298*AM161/1000</f>
        <v>-22.820653756793202</v>
      </c>
      <c r="AO161" s="19" t="s">
        <v>319</v>
      </c>
      <c r="AP161" s="9"/>
      <c r="AQ161" s="9"/>
    </row>
    <row r="162" spans="1:43" ht="12.75">
      <c r="A162" s="10" t="s">
        <v>321</v>
      </c>
      <c r="B162" s="11">
        <v>-7.11</v>
      </c>
      <c r="C162" s="11">
        <f>LN(10)*8.3145*298*B162/1000</f>
        <v>-40.56371205269992</v>
      </c>
      <c r="D162" s="3">
        <f t="shared" si="17"/>
        <v>7.762471166286893E-08</v>
      </c>
      <c r="E162" s="12"/>
      <c r="F162" s="13" t="s">
        <v>16</v>
      </c>
      <c r="G162" s="3" t="s">
        <v>17</v>
      </c>
      <c r="L162" s="17" t="s">
        <v>21</v>
      </c>
      <c r="M162" s="2" t="s">
        <v>279</v>
      </c>
      <c r="N162" s="6" t="s">
        <v>321</v>
      </c>
      <c r="O162" s="15"/>
      <c r="Q162" s="1" t="s">
        <v>321</v>
      </c>
      <c r="R162" s="15"/>
      <c r="T162" s="1" t="s">
        <v>321</v>
      </c>
      <c r="W162" s="1" t="s">
        <v>321</v>
      </c>
      <c r="X162" s="15"/>
      <c r="Z162" s="1" t="s">
        <v>321</v>
      </c>
      <c r="AA162" s="15">
        <f>AB162*1000/(LN(10)*8.3145*298)</f>
        <v>-7.102338159429476</v>
      </c>
      <c r="AB162" s="18">
        <v>-40.52</v>
      </c>
      <c r="AC162" s="1" t="s">
        <v>321</v>
      </c>
      <c r="AD162" s="9"/>
      <c r="AE162" s="9"/>
      <c r="AF162" s="10" t="s">
        <v>321</v>
      </c>
      <c r="AG162" s="11">
        <v>-7.11</v>
      </c>
      <c r="AH162" s="12">
        <f>LN(10)*8.3145*298*AG162/1000</f>
        <v>-40.56371205269992</v>
      </c>
      <c r="AI162" s="1" t="s">
        <v>321</v>
      </c>
      <c r="AJ162" s="12"/>
      <c r="AK162" s="12"/>
      <c r="AL162" s="1" t="s">
        <v>321</v>
      </c>
      <c r="AM162" s="12"/>
      <c r="AN162" s="12"/>
      <c r="AO162" s="16" t="s">
        <v>321</v>
      </c>
      <c r="AP162" s="12"/>
      <c r="AQ162" s="12"/>
    </row>
    <row r="163" spans="1:43" ht="12.75">
      <c r="A163" s="31" t="s">
        <v>322</v>
      </c>
      <c r="B163" s="32">
        <v>-2.6989700043360187</v>
      </c>
      <c r="C163" s="32">
        <f>LN(10)*8.3145*298*B163/1000</f>
        <v>-15.398064992230733</v>
      </c>
      <c r="D163" s="3">
        <f t="shared" si="17"/>
        <v>0.0019999999999999987</v>
      </c>
      <c r="E163" s="12"/>
      <c r="F163" s="39" t="s">
        <v>430</v>
      </c>
      <c r="G163" s="34" t="s">
        <v>38</v>
      </c>
      <c r="L163" s="21" t="s">
        <v>24</v>
      </c>
      <c r="M163" s="2" t="s">
        <v>323</v>
      </c>
      <c r="N163" s="6" t="s">
        <v>322</v>
      </c>
      <c r="O163" s="15"/>
      <c r="Q163" s="1" t="s">
        <v>322</v>
      </c>
      <c r="R163" s="15"/>
      <c r="T163" s="1" t="s">
        <v>322</v>
      </c>
      <c r="W163" s="1" t="s">
        <v>322</v>
      </c>
      <c r="X163" s="15"/>
      <c r="Z163" s="1" t="s">
        <v>322</v>
      </c>
      <c r="AA163" s="15"/>
      <c r="AB163" s="15"/>
      <c r="AC163" s="31" t="s">
        <v>322</v>
      </c>
      <c r="AD163" s="32">
        <v>-2.6989700043360187</v>
      </c>
      <c r="AE163" s="12">
        <f>LN(10)*8.3145*298*AD163/1000</f>
        <v>-15.398064992230733</v>
      </c>
      <c r="AF163" s="1" t="s">
        <v>322</v>
      </c>
      <c r="AG163" s="12"/>
      <c r="AH163" s="12"/>
      <c r="AI163" s="1" t="s">
        <v>322</v>
      </c>
      <c r="AJ163" s="12"/>
      <c r="AK163" s="12"/>
      <c r="AL163" s="1" t="s">
        <v>322</v>
      </c>
      <c r="AM163" s="12"/>
      <c r="AN163" s="12"/>
      <c r="AO163" s="16" t="s">
        <v>322</v>
      </c>
      <c r="AP163" s="12"/>
      <c r="AQ163" s="12"/>
    </row>
    <row r="164" spans="1:43" ht="12.75">
      <c r="A164" s="10" t="s">
        <v>324</v>
      </c>
      <c r="B164" s="11">
        <v>-4.74</v>
      </c>
      <c r="C164" s="11">
        <f>LN(10)*8.3145*298*B164/1000</f>
        <v>-27.042474701799947</v>
      </c>
      <c r="D164" s="3">
        <f t="shared" si="17"/>
        <v>1.8197008586099817E-05</v>
      </c>
      <c r="E164" s="12"/>
      <c r="F164" s="13" t="s">
        <v>16</v>
      </c>
      <c r="G164" s="3" t="s">
        <v>17</v>
      </c>
      <c r="L164" s="40" t="s">
        <v>49</v>
      </c>
      <c r="M164" s="2" t="s">
        <v>325</v>
      </c>
      <c r="N164" s="6" t="s">
        <v>324</v>
      </c>
      <c r="O164" s="15">
        <f>P164*1000/(LN(10)*8.3145*298)</f>
        <v>-4.739566234722928</v>
      </c>
      <c r="P164" s="22">
        <v>-27.04</v>
      </c>
      <c r="Q164" s="1" t="s">
        <v>324</v>
      </c>
      <c r="R164" s="15">
        <f>S164*1000/(LN(10)*8.3145*298)</f>
        <v>-4.739566234722928</v>
      </c>
      <c r="S164" s="24">
        <v>-27.04</v>
      </c>
      <c r="T164" s="1" t="s">
        <v>324</v>
      </c>
      <c r="U164" s="53">
        <v>-4.74</v>
      </c>
      <c r="V164" s="9">
        <f>LN(10)*8.3145*298*U164/1000</f>
        <v>-27.042474701799947</v>
      </c>
      <c r="W164" s="1" t="s">
        <v>324</v>
      </c>
      <c r="X164" s="47">
        <v>-4.74</v>
      </c>
      <c r="Y164" s="9">
        <f>LN(10)*8.3145*298*X164/1000</f>
        <v>-27.042474701799947</v>
      </c>
      <c r="Z164" s="1" t="s">
        <v>324</v>
      </c>
      <c r="AA164" s="15"/>
      <c r="AB164" s="15"/>
      <c r="AC164" s="1" t="s">
        <v>324</v>
      </c>
      <c r="AD164" s="9"/>
      <c r="AE164" s="9"/>
      <c r="AF164" s="10" t="s">
        <v>324</v>
      </c>
      <c r="AG164" s="11">
        <v>-4.74</v>
      </c>
      <c r="AH164" s="9">
        <f>LN(10)*8.3145*298*AG164/1000</f>
        <v>-27.042474701799947</v>
      </c>
      <c r="AI164" s="6" t="s">
        <v>324</v>
      </c>
      <c r="AJ164" s="51">
        <v>-4.74</v>
      </c>
      <c r="AK164" s="12">
        <f>LN(10)*8.3145*298*AJ164/1000</f>
        <v>-27.042474701799947</v>
      </c>
      <c r="AL164" s="1" t="s">
        <v>324</v>
      </c>
      <c r="AM164" s="25">
        <v>-4.5</v>
      </c>
      <c r="AN164" s="9">
        <f>LN(10)*8.3145*298*AM164/1000</f>
        <v>-25.673235476392353</v>
      </c>
      <c r="AO164" s="19" t="s">
        <v>324</v>
      </c>
      <c r="AP164" s="9"/>
      <c r="AQ164" s="9"/>
    </row>
    <row r="165" spans="1:43" ht="12.75">
      <c r="A165" s="42" t="s">
        <v>326</v>
      </c>
      <c r="B165" s="43">
        <f>C165*1000/(LN(10)*8.3145*298)</f>
        <v>-9.313808546642948</v>
      </c>
      <c r="C165" s="43">
        <f>-12.7*4.184</f>
        <v>-53.1368</v>
      </c>
      <c r="D165" s="3">
        <f t="shared" si="17"/>
        <v>4.855024807640266E-10</v>
      </c>
      <c r="E165" s="12"/>
      <c r="F165" s="44" t="s">
        <v>410</v>
      </c>
      <c r="G165" s="3" t="s">
        <v>17</v>
      </c>
      <c r="L165" s="40" t="s">
        <v>49</v>
      </c>
      <c r="M165" s="2" t="s">
        <v>327</v>
      </c>
      <c r="N165" s="6" t="s">
        <v>326</v>
      </c>
      <c r="O165" s="15"/>
      <c r="Q165" s="1" t="s">
        <v>326</v>
      </c>
      <c r="R165" s="15"/>
      <c r="T165" s="1" t="s">
        <v>326</v>
      </c>
      <c r="W165" s="1" t="s">
        <v>326</v>
      </c>
      <c r="X165" s="15"/>
      <c r="Z165" s="1" t="s">
        <v>326</v>
      </c>
      <c r="AA165" s="15"/>
      <c r="AB165" s="15"/>
      <c r="AC165" s="1" t="s">
        <v>326</v>
      </c>
      <c r="AD165" s="9"/>
      <c r="AE165" s="9"/>
      <c r="AF165" s="1" t="s">
        <v>326</v>
      </c>
      <c r="AG165" s="9"/>
      <c r="AH165" s="9"/>
      <c r="AI165" s="1" t="s">
        <v>326</v>
      </c>
      <c r="AJ165" s="9"/>
      <c r="AK165" s="9"/>
      <c r="AL165" s="1" t="s">
        <v>326</v>
      </c>
      <c r="AM165" s="9"/>
      <c r="AN165" s="9"/>
      <c r="AO165" s="42" t="s">
        <v>326</v>
      </c>
      <c r="AP165" s="15">
        <f>AQ165*1000/(LN(10)*8.3145*298)</f>
        <v>-9.313808546642948</v>
      </c>
      <c r="AQ165" s="43">
        <f>-12.7*4.184</f>
        <v>-53.1368</v>
      </c>
    </row>
    <row r="166" spans="1:43" ht="12.75">
      <c r="A166" s="29" t="s">
        <v>328</v>
      </c>
      <c r="B166" s="18">
        <f>C166*1000/(LN(10)*8.3145*298)</f>
        <v>-5.899918619111455</v>
      </c>
      <c r="C166" s="18">
        <v>-33.66</v>
      </c>
      <c r="D166" s="3">
        <f t="shared" si="17"/>
        <v>1.2591613394252857E-06</v>
      </c>
      <c r="E166" s="12"/>
      <c r="F166" s="30" t="s">
        <v>406</v>
      </c>
      <c r="G166" s="3" t="s">
        <v>17</v>
      </c>
      <c r="L166" s="41" t="s">
        <v>73</v>
      </c>
      <c r="M166" s="2" t="s">
        <v>329</v>
      </c>
      <c r="N166" s="6" t="s">
        <v>328</v>
      </c>
      <c r="O166" s="15"/>
      <c r="Q166" s="1" t="s">
        <v>328</v>
      </c>
      <c r="R166" s="15"/>
      <c r="T166" s="1" t="s">
        <v>328</v>
      </c>
      <c r="W166" s="1" t="s">
        <v>328</v>
      </c>
      <c r="X166" s="15"/>
      <c r="Z166" s="1" t="s">
        <v>328</v>
      </c>
      <c r="AA166" s="15">
        <f>AB166*1000/(LN(10)*8.3145*298)</f>
        <v>-5.899918619111455</v>
      </c>
      <c r="AB166" s="18">
        <v>-33.66</v>
      </c>
      <c r="AC166" s="1" t="s">
        <v>328</v>
      </c>
      <c r="AD166" s="9"/>
      <c r="AE166" s="9"/>
      <c r="AF166" s="1" t="s">
        <v>328</v>
      </c>
      <c r="AG166" s="11">
        <v>-5.91</v>
      </c>
      <c r="AH166" s="12">
        <f>LN(10)*8.3145*298*AG166/1000</f>
        <v>-33.71751592566196</v>
      </c>
      <c r="AI166" s="1" t="s">
        <v>328</v>
      </c>
      <c r="AJ166" s="12"/>
      <c r="AK166" s="12"/>
      <c r="AL166" s="1" t="s">
        <v>328</v>
      </c>
      <c r="AM166" s="25">
        <v>-5.9</v>
      </c>
      <c r="AN166" s="9">
        <f>LN(10)*8.3145*298*AM166/1000</f>
        <v>-33.66046429126998</v>
      </c>
      <c r="AO166" s="19" t="s">
        <v>328</v>
      </c>
      <c r="AP166" s="9"/>
      <c r="AQ166" s="9"/>
    </row>
    <row r="167" spans="1:43" ht="12.75">
      <c r="A167" s="35" t="s">
        <v>330</v>
      </c>
      <c r="B167" s="36">
        <v>-4.31</v>
      </c>
      <c r="C167" s="36">
        <f aca="true" t="shared" si="19" ref="C167:C177">LN(10)*8.3145*298*B167/1000</f>
        <v>-24.589254422944673</v>
      </c>
      <c r="D167" s="3">
        <f t="shared" si="17"/>
        <v>4.8977881936844635E-05</v>
      </c>
      <c r="E167" s="12"/>
      <c r="F167" s="37" t="s">
        <v>408</v>
      </c>
      <c r="G167" s="3" t="s">
        <v>17</v>
      </c>
      <c r="L167" s="40" t="s">
        <v>49</v>
      </c>
      <c r="M167" s="2" t="s">
        <v>331</v>
      </c>
      <c r="N167" s="6" t="s">
        <v>330</v>
      </c>
      <c r="O167" s="15"/>
      <c r="Q167" s="71" t="s">
        <v>330</v>
      </c>
      <c r="R167" s="15">
        <f>S167*1000/(LN(10)*8.3145*298)</f>
        <v>-4.310130684609349</v>
      </c>
      <c r="S167" s="24">
        <v>-24.59</v>
      </c>
      <c r="T167" s="1" t="s">
        <v>330</v>
      </c>
      <c r="W167" s="1" t="s">
        <v>330</v>
      </c>
      <c r="X167" s="47">
        <v>-4.3</v>
      </c>
      <c r="Y167" s="9">
        <f>LN(10)*8.3145*298*X167/1000</f>
        <v>-24.53220278855269</v>
      </c>
      <c r="Z167" s="1" t="s">
        <v>330</v>
      </c>
      <c r="AA167" s="15"/>
      <c r="AB167" s="15"/>
      <c r="AC167" s="1" t="s">
        <v>330</v>
      </c>
      <c r="AD167" s="9"/>
      <c r="AE167" s="9"/>
      <c r="AF167" s="1" t="s">
        <v>330</v>
      </c>
      <c r="AG167" s="9"/>
      <c r="AH167" s="9"/>
      <c r="AI167" s="1" t="s">
        <v>330</v>
      </c>
      <c r="AJ167" s="9"/>
      <c r="AK167" s="9"/>
      <c r="AL167" s="1" t="s">
        <v>330</v>
      </c>
      <c r="AM167" s="9"/>
      <c r="AN167" s="9"/>
      <c r="AO167" s="19" t="s">
        <v>330</v>
      </c>
      <c r="AP167" s="9"/>
      <c r="AQ167" s="9"/>
    </row>
    <row r="168" spans="1:43" ht="12.75">
      <c r="A168" s="31" t="s">
        <v>332</v>
      </c>
      <c r="B168" s="58">
        <f>LOG10(0.0000404)</f>
        <v>-4.393618634889395</v>
      </c>
      <c r="C168" s="32">
        <f t="shared" si="19"/>
        <v>-25.066312401551325</v>
      </c>
      <c r="D168" s="3">
        <f t="shared" si="17"/>
        <v>4.039999999999995E-05</v>
      </c>
      <c r="E168" s="12"/>
      <c r="F168" s="32" t="s">
        <v>333</v>
      </c>
      <c r="G168" s="34" t="s">
        <v>38</v>
      </c>
      <c r="M168" s="2" t="s">
        <v>334</v>
      </c>
      <c r="N168" s="6" t="s">
        <v>332</v>
      </c>
      <c r="O168" s="15"/>
      <c r="Q168" s="1" t="s">
        <v>332</v>
      </c>
      <c r="R168" s="15"/>
      <c r="T168" s="1" t="s">
        <v>332</v>
      </c>
      <c r="W168" s="1" t="s">
        <v>332</v>
      </c>
      <c r="X168" s="15"/>
      <c r="Z168" s="1" t="s">
        <v>332</v>
      </c>
      <c r="AA168" s="15"/>
      <c r="AB168" s="15"/>
      <c r="AC168" s="31" t="s">
        <v>332</v>
      </c>
      <c r="AD168" s="58">
        <f>LOG10(0.0000404)</f>
        <v>-4.393618634889395</v>
      </c>
      <c r="AE168" s="12">
        <f>LN(10)*8.3145*298*AD168/1000</f>
        <v>-25.066312401551325</v>
      </c>
      <c r="AF168" s="1" t="s">
        <v>332</v>
      </c>
      <c r="AG168" s="9"/>
      <c r="AH168" s="9"/>
      <c r="AI168" s="1" t="s">
        <v>332</v>
      </c>
      <c r="AJ168" s="9"/>
      <c r="AK168" s="9"/>
      <c r="AL168" s="1" t="s">
        <v>332</v>
      </c>
      <c r="AM168" s="9"/>
      <c r="AN168" s="9"/>
      <c r="AO168" s="19" t="s">
        <v>332</v>
      </c>
      <c r="AP168" s="9"/>
      <c r="AQ168" s="9"/>
    </row>
    <row r="169" spans="1:43" ht="12.75">
      <c r="A169" s="31" t="s">
        <v>335</v>
      </c>
      <c r="B169" s="32">
        <f>LOG10(0.000000005)</f>
        <v>-8.301029995663981</v>
      </c>
      <c r="C169" s="32">
        <f t="shared" si="19"/>
        <v>-47.35873283895057</v>
      </c>
      <c r="D169" s="3">
        <f t="shared" si="17"/>
        <v>4.999999999999982E-09</v>
      </c>
      <c r="E169" s="12"/>
      <c r="F169" s="54" t="s">
        <v>431</v>
      </c>
      <c r="G169" s="34" t="s">
        <v>38</v>
      </c>
      <c r="L169" s="41" t="s">
        <v>73</v>
      </c>
      <c r="M169" s="2" t="s">
        <v>336</v>
      </c>
      <c r="N169" s="6" t="s">
        <v>335</v>
      </c>
      <c r="O169" s="15"/>
      <c r="Q169" s="1" t="s">
        <v>335</v>
      </c>
      <c r="R169" s="15"/>
      <c r="T169" s="1" t="s">
        <v>335</v>
      </c>
      <c r="W169" s="1" t="s">
        <v>335</v>
      </c>
      <c r="X169" s="15"/>
      <c r="Z169" s="1" t="s">
        <v>335</v>
      </c>
      <c r="AA169" s="15"/>
      <c r="AB169" s="15"/>
      <c r="AC169" s="31" t="s">
        <v>335</v>
      </c>
      <c r="AD169" s="32">
        <f>LOG10(0.000000005)</f>
        <v>-8.301029995663981</v>
      </c>
      <c r="AE169" s="12">
        <f>LN(10)*8.3145*298*AD169/1000</f>
        <v>-47.35873283895057</v>
      </c>
      <c r="AF169" s="1" t="s">
        <v>335</v>
      </c>
      <c r="AG169" s="9"/>
      <c r="AH169" s="9"/>
      <c r="AI169" s="1" t="s">
        <v>335</v>
      </c>
      <c r="AJ169" s="9"/>
      <c r="AK169" s="9"/>
      <c r="AL169" s="1" t="s">
        <v>335</v>
      </c>
      <c r="AM169" s="9"/>
      <c r="AN169" s="9"/>
      <c r="AO169" s="19" t="s">
        <v>335</v>
      </c>
      <c r="AP169" s="9"/>
      <c r="AQ169" s="9"/>
    </row>
    <row r="170" spans="1:43" ht="12.75">
      <c r="A170" s="50" t="s">
        <v>337</v>
      </c>
      <c r="B170" s="51">
        <v>-9.7</v>
      </c>
      <c r="C170" s="51">
        <f t="shared" si="19"/>
        <v>-55.34008536022351</v>
      </c>
      <c r="D170" s="3">
        <f t="shared" si="17"/>
        <v>1.9952623149688802E-10</v>
      </c>
      <c r="E170" s="12"/>
      <c r="F170" s="52" t="s">
        <v>411</v>
      </c>
      <c r="G170" s="3" t="s">
        <v>17</v>
      </c>
      <c r="L170" s="8"/>
      <c r="M170" s="2" t="s">
        <v>338</v>
      </c>
      <c r="N170" s="6" t="s">
        <v>337</v>
      </c>
      <c r="O170" s="15">
        <f>P170*1000/(LN(10)*8.3145*298)</f>
        <v>-9.698232239911967</v>
      </c>
      <c r="P170" s="22">
        <v>-55.33</v>
      </c>
      <c r="Q170" s="1" t="s">
        <v>337</v>
      </c>
      <c r="R170" s="15">
        <f>S170*1000/(LN(10)*8.3145*298)</f>
        <v>-9.698232239911967</v>
      </c>
      <c r="S170" s="24">
        <v>-55.33</v>
      </c>
      <c r="T170" s="1" t="s">
        <v>337</v>
      </c>
      <c r="U170" s="55">
        <v>-9.7</v>
      </c>
      <c r="V170" s="9">
        <f>LN(10)*8.3145*298*U170/1000</f>
        <v>-55.34008536022351</v>
      </c>
      <c r="W170" s="1" t="s">
        <v>337</v>
      </c>
      <c r="X170" s="47">
        <v>-9.7</v>
      </c>
      <c r="Y170" s="9">
        <f>LN(10)*8.3145*298*X170/1000</f>
        <v>-55.34008536022351</v>
      </c>
      <c r="Z170" s="1" t="s">
        <v>337</v>
      </c>
      <c r="AA170" s="15">
        <f>AB170*1000/(LN(10)*8.3145*298)</f>
        <v>-9.698232239911967</v>
      </c>
      <c r="AB170" s="18">
        <v>-55.33</v>
      </c>
      <c r="AC170" s="1" t="s">
        <v>337</v>
      </c>
      <c r="AD170" s="9"/>
      <c r="AE170" s="9"/>
      <c r="AF170" s="6" t="s">
        <v>337</v>
      </c>
      <c r="AG170" s="11">
        <v>-9.71</v>
      </c>
      <c r="AH170" s="12">
        <f>LN(10)*8.3145*298*AG170/1000</f>
        <v>-55.3971369946155</v>
      </c>
      <c r="AI170" s="50" t="s">
        <v>337</v>
      </c>
      <c r="AJ170" s="51">
        <v>-9.7</v>
      </c>
      <c r="AK170" s="12">
        <f>LN(10)*8.3145*298*AJ170/1000</f>
        <v>-55.34008536022351</v>
      </c>
      <c r="AL170" s="1" t="s">
        <v>337</v>
      </c>
      <c r="AM170" s="12"/>
      <c r="AN170" s="12"/>
      <c r="AO170" s="16" t="s">
        <v>337</v>
      </c>
      <c r="AP170" s="12"/>
      <c r="AQ170" s="12"/>
    </row>
    <row r="171" spans="1:43" ht="12.75">
      <c r="A171" s="10" t="s">
        <v>339</v>
      </c>
      <c r="B171" s="11">
        <v>-6.63</v>
      </c>
      <c r="C171" s="11">
        <f t="shared" si="19"/>
        <v>-37.82523360188473</v>
      </c>
      <c r="D171" s="3">
        <f t="shared" si="17"/>
        <v>2.3442288153199206E-07</v>
      </c>
      <c r="E171" s="12"/>
      <c r="F171" s="13" t="s">
        <v>16</v>
      </c>
      <c r="G171" s="3" t="s">
        <v>17</v>
      </c>
      <c r="L171" s="17" t="s">
        <v>21</v>
      </c>
      <c r="M171" s="2" t="s">
        <v>279</v>
      </c>
      <c r="N171" s="6" t="s">
        <v>339</v>
      </c>
      <c r="O171" s="15"/>
      <c r="Q171" s="1" t="s">
        <v>339</v>
      </c>
      <c r="R171" s="15"/>
      <c r="T171" s="1" t="s">
        <v>339</v>
      </c>
      <c r="W171" s="1" t="s">
        <v>339</v>
      </c>
      <c r="X171" s="15"/>
      <c r="Z171" s="1" t="s">
        <v>339</v>
      </c>
      <c r="AA171" s="15">
        <f>AB171*1000/(LN(10)*8.3145*298)</f>
        <v>-6.616813068076572</v>
      </c>
      <c r="AB171" s="18">
        <v>-37.75</v>
      </c>
      <c r="AC171" s="1" t="s">
        <v>339</v>
      </c>
      <c r="AD171" s="9"/>
      <c r="AE171" s="9"/>
      <c r="AF171" s="10" t="s">
        <v>339</v>
      </c>
      <c r="AG171" s="11">
        <v>-6.63</v>
      </c>
      <c r="AH171" s="12">
        <f>LN(10)*8.3145*298*AG171/1000</f>
        <v>-37.82523360188473</v>
      </c>
      <c r="AI171" s="1" t="s">
        <v>339</v>
      </c>
      <c r="AJ171" s="12"/>
      <c r="AK171" s="12"/>
      <c r="AL171" s="1" t="s">
        <v>339</v>
      </c>
      <c r="AM171" s="12"/>
      <c r="AN171" s="12"/>
      <c r="AO171" s="16" t="s">
        <v>339</v>
      </c>
      <c r="AP171" s="12"/>
      <c r="AQ171" s="12"/>
    </row>
    <row r="172" spans="1:43" ht="12.75">
      <c r="A172" s="10" t="s">
        <v>340</v>
      </c>
      <c r="B172" s="11">
        <v>-6.8</v>
      </c>
      <c r="C172" s="11">
        <f t="shared" si="19"/>
        <v>-38.79511138654844</v>
      </c>
      <c r="D172" s="3">
        <f t="shared" si="17"/>
        <v>1.5848931924611122E-07</v>
      </c>
      <c r="E172" s="12"/>
      <c r="F172" s="13" t="s">
        <v>16</v>
      </c>
      <c r="G172" s="3" t="s">
        <v>17</v>
      </c>
      <c r="L172" s="17" t="s">
        <v>21</v>
      </c>
      <c r="M172" s="2" t="s">
        <v>341</v>
      </c>
      <c r="N172" s="6" t="s">
        <v>340</v>
      </c>
      <c r="O172" s="15"/>
      <c r="Q172" s="1" t="s">
        <v>340</v>
      </c>
      <c r="R172" s="15"/>
      <c r="T172" s="1" t="s">
        <v>340</v>
      </c>
      <c r="U172" s="53">
        <v>-6.79</v>
      </c>
      <c r="V172" s="9">
        <f>LN(10)*8.3145*298*U172/1000</f>
        <v>-38.73805975215647</v>
      </c>
      <c r="W172" s="1" t="s">
        <v>340</v>
      </c>
      <c r="X172" s="47">
        <v>-6.79</v>
      </c>
      <c r="Y172" s="9">
        <f>LN(10)*8.3145*298*X172/1000</f>
        <v>-38.73805975215647</v>
      </c>
      <c r="Z172" s="1" t="s">
        <v>340</v>
      </c>
      <c r="AA172" s="15">
        <f>AB172*1000/(LN(10)*8.3145*298)</f>
        <v>-6.79559848077692</v>
      </c>
      <c r="AB172" s="18">
        <v>-38.77</v>
      </c>
      <c r="AC172" s="1" t="s">
        <v>340</v>
      </c>
      <c r="AD172" s="9"/>
      <c r="AE172" s="9"/>
      <c r="AF172" s="10" t="s">
        <v>340</v>
      </c>
      <c r="AG172" s="11">
        <v>-6.8</v>
      </c>
      <c r="AH172" s="12">
        <f>LN(10)*8.3145*298*AG172/1000</f>
        <v>-38.79511138654844</v>
      </c>
      <c r="AI172" s="1" t="s">
        <v>340</v>
      </c>
      <c r="AJ172" s="12"/>
      <c r="AK172" s="12"/>
      <c r="AL172" s="1" t="s">
        <v>340</v>
      </c>
      <c r="AM172" s="12"/>
      <c r="AN172" s="12"/>
      <c r="AO172" s="16" t="s">
        <v>340</v>
      </c>
      <c r="AP172" s="12"/>
      <c r="AQ172" s="12"/>
    </row>
    <row r="173" spans="1:43" ht="12.75">
      <c r="A173" s="31" t="s">
        <v>342</v>
      </c>
      <c r="B173" s="32">
        <v>-2.5850266520291822</v>
      </c>
      <c r="C173" s="32">
        <f t="shared" si="19"/>
        <v>-14.747999544510078</v>
      </c>
      <c r="D173" s="3">
        <f t="shared" si="17"/>
        <v>0.002599999999999997</v>
      </c>
      <c r="E173" s="12"/>
      <c r="F173" s="39" t="s">
        <v>430</v>
      </c>
      <c r="G173" s="34" t="s">
        <v>38</v>
      </c>
      <c r="L173" s="21" t="s">
        <v>24</v>
      </c>
      <c r="M173" s="2" t="s">
        <v>343</v>
      </c>
      <c r="N173" s="6" t="s">
        <v>342</v>
      </c>
      <c r="O173" s="15"/>
      <c r="Q173" s="1" t="s">
        <v>342</v>
      </c>
      <c r="R173" s="15"/>
      <c r="T173" s="1" t="s">
        <v>342</v>
      </c>
      <c r="W173" s="1" t="s">
        <v>342</v>
      </c>
      <c r="X173" s="15"/>
      <c r="Z173" s="1" t="s">
        <v>342</v>
      </c>
      <c r="AA173" s="15"/>
      <c r="AB173" s="15"/>
      <c r="AC173" s="31" t="s">
        <v>342</v>
      </c>
      <c r="AD173" s="32">
        <v>-2.5850266520291822</v>
      </c>
      <c r="AE173" s="12">
        <f>LN(10)*8.3145*298*AD173/1000</f>
        <v>-14.747999544510078</v>
      </c>
      <c r="AF173" s="1" t="s">
        <v>342</v>
      </c>
      <c r="AG173" s="12"/>
      <c r="AH173" s="12"/>
      <c r="AI173" s="1" t="s">
        <v>342</v>
      </c>
      <c r="AJ173" s="12"/>
      <c r="AK173" s="12"/>
      <c r="AL173" s="1" t="s">
        <v>342</v>
      </c>
      <c r="AM173" s="12"/>
      <c r="AN173" s="12"/>
      <c r="AO173" s="16" t="s">
        <v>342</v>
      </c>
      <c r="AP173" s="12"/>
      <c r="AQ173" s="12"/>
    </row>
    <row r="174" spans="1:43" ht="12.75">
      <c r="A174" s="50" t="s">
        <v>344</v>
      </c>
      <c r="B174" s="51">
        <v>-2.55</v>
      </c>
      <c r="C174" s="51">
        <f t="shared" si="19"/>
        <v>-14.548166769955666</v>
      </c>
      <c r="D174" s="3">
        <f t="shared" si="17"/>
        <v>0.002818382931264452</v>
      </c>
      <c r="E174" s="12"/>
      <c r="F174" s="52" t="s">
        <v>411</v>
      </c>
      <c r="G174" s="3" t="s">
        <v>17</v>
      </c>
      <c r="M174" s="2" t="s">
        <v>345</v>
      </c>
      <c r="N174" s="6" t="s">
        <v>344</v>
      </c>
      <c r="O174" s="15"/>
      <c r="Q174" s="1" t="s">
        <v>344</v>
      </c>
      <c r="R174" s="15"/>
      <c r="T174" s="1" t="s">
        <v>344</v>
      </c>
      <c r="U174" s="55">
        <v>-2.55</v>
      </c>
      <c r="V174" s="9">
        <f>LN(10)*8.3145*298*U174/1000</f>
        <v>-14.548166769955666</v>
      </c>
      <c r="W174" s="1" t="s">
        <v>344</v>
      </c>
      <c r="X174" s="15"/>
      <c r="Z174" s="1" t="s">
        <v>344</v>
      </c>
      <c r="AA174" s="15">
        <f>AB174*1000/(LN(10)*8.3145*298)</f>
        <v>-2.552074126389269</v>
      </c>
      <c r="AB174" s="18">
        <v>-14.56</v>
      </c>
      <c r="AC174" s="1" t="s">
        <v>344</v>
      </c>
      <c r="AD174" s="9"/>
      <c r="AE174" s="9"/>
      <c r="AF174" s="1" t="s">
        <v>344</v>
      </c>
      <c r="AG174" s="9"/>
      <c r="AH174" s="9"/>
      <c r="AI174" s="1" t="s">
        <v>344</v>
      </c>
      <c r="AJ174" s="51">
        <v>-2.55</v>
      </c>
      <c r="AK174" s="12">
        <f>LN(10)*8.3145*298*AJ174/1000</f>
        <v>-14.548166769955666</v>
      </c>
      <c r="AL174" s="1" t="s">
        <v>344</v>
      </c>
      <c r="AM174" s="12"/>
      <c r="AN174" s="12"/>
      <c r="AO174" s="16" t="s">
        <v>344</v>
      </c>
      <c r="AP174" s="12"/>
      <c r="AQ174" s="12"/>
    </row>
    <row r="175" spans="1:43" ht="12.75">
      <c r="A175" s="10" t="s">
        <v>346</v>
      </c>
      <c r="B175" s="11">
        <v>-6.11</v>
      </c>
      <c r="C175" s="11">
        <f t="shared" si="19"/>
        <v>-34.85854861350162</v>
      </c>
      <c r="D175" s="3">
        <f t="shared" si="17"/>
        <v>7.762471166286902E-07</v>
      </c>
      <c r="E175" s="12"/>
      <c r="F175" s="13" t="s">
        <v>16</v>
      </c>
      <c r="G175" s="3" t="s">
        <v>17</v>
      </c>
      <c r="L175" s="17" t="s">
        <v>21</v>
      </c>
      <c r="M175" s="2" t="s">
        <v>347</v>
      </c>
      <c r="N175" s="6" t="s">
        <v>346</v>
      </c>
      <c r="O175" s="15"/>
      <c r="Q175" s="1" t="s">
        <v>346</v>
      </c>
      <c r="R175" s="15"/>
      <c r="T175" s="1" t="s">
        <v>346</v>
      </c>
      <c r="U175" s="53">
        <v>-6.15</v>
      </c>
      <c r="V175" s="9">
        <f>LN(10)*8.3145*298*U175/1000</f>
        <v>-35.086755151069546</v>
      </c>
      <c r="W175" s="1" t="s">
        <v>346</v>
      </c>
      <c r="X175" s="47">
        <v>-6.15</v>
      </c>
      <c r="Y175" s="9">
        <f>LN(10)*8.3145*298*X175/1000</f>
        <v>-35.086755151069546</v>
      </c>
      <c r="Z175" s="1" t="s">
        <v>346</v>
      </c>
      <c r="AA175" s="15">
        <f>AB175*1000/(LN(10)*8.3145*298)</f>
        <v>-6.1085016005951935</v>
      </c>
      <c r="AB175" s="18">
        <v>-34.85</v>
      </c>
      <c r="AC175" s="1" t="s">
        <v>346</v>
      </c>
      <c r="AD175" s="9"/>
      <c r="AE175" s="9"/>
      <c r="AF175" s="1" t="s">
        <v>346</v>
      </c>
      <c r="AG175" s="11">
        <v>-6.11</v>
      </c>
      <c r="AH175" s="9">
        <f>LN(10)*8.3145*298*AG175/1000</f>
        <v>-34.85854861350162</v>
      </c>
      <c r="AI175" s="1" t="s">
        <v>346</v>
      </c>
      <c r="AJ175" s="51">
        <v>-6.15</v>
      </c>
      <c r="AK175" s="12">
        <f>LN(10)*8.3145*298*AJ175/1000</f>
        <v>-35.086755151069546</v>
      </c>
      <c r="AL175" s="1" t="s">
        <v>346</v>
      </c>
      <c r="AM175" s="12"/>
      <c r="AN175" s="12"/>
      <c r="AO175" s="16" t="s">
        <v>346</v>
      </c>
      <c r="AP175" s="12"/>
      <c r="AQ175" s="12"/>
    </row>
    <row r="176" spans="1:43" ht="12.75">
      <c r="A176" s="10" t="s">
        <v>348</v>
      </c>
      <c r="B176" s="11">
        <v>-9.15</v>
      </c>
      <c r="C176" s="11">
        <f t="shared" si="19"/>
        <v>-52.20224546866446</v>
      </c>
      <c r="D176" s="3">
        <f t="shared" si="17"/>
        <v>7.079457843841369E-10</v>
      </c>
      <c r="E176" s="12"/>
      <c r="F176" s="13" t="s">
        <v>16</v>
      </c>
      <c r="G176" s="3" t="s">
        <v>17</v>
      </c>
      <c r="L176" s="17" t="s">
        <v>21</v>
      </c>
      <c r="M176" s="2" t="s">
        <v>349</v>
      </c>
      <c r="N176" s="6" t="s">
        <v>348</v>
      </c>
      <c r="O176" s="15"/>
      <c r="Q176" s="1" t="s">
        <v>348</v>
      </c>
      <c r="R176" s="15"/>
      <c r="T176" s="1" t="s">
        <v>348</v>
      </c>
      <c r="U176" s="55">
        <v>-9.15</v>
      </c>
      <c r="V176" s="9">
        <f>LN(10)*8.3145*298*U176/1000</f>
        <v>-52.20224546866446</v>
      </c>
      <c r="W176" s="1" t="s">
        <v>348</v>
      </c>
      <c r="X176" s="47">
        <v>-9.15</v>
      </c>
      <c r="Y176" s="9">
        <f>LN(10)*8.3145*298*X176/1000</f>
        <v>-52.20224546866446</v>
      </c>
      <c r="Z176" s="1" t="s">
        <v>348</v>
      </c>
      <c r="AA176" s="15"/>
      <c r="AB176" s="15"/>
      <c r="AC176" s="1" t="s">
        <v>348</v>
      </c>
      <c r="AD176" s="9"/>
      <c r="AE176" s="9"/>
      <c r="AF176" s="10" t="s">
        <v>348</v>
      </c>
      <c r="AG176" s="11">
        <v>-9.15</v>
      </c>
      <c r="AH176" s="12">
        <f>LN(10)*8.3145*298*AG176/1000</f>
        <v>-52.20224546866446</v>
      </c>
      <c r="AI176" s="1" t="s">
        <v>348</v>
      </c>
      <c r="AJ176" s="12"/>
      <c r="AK176" s="12"/>
      <c r="AL176" s="1" t="s">
        <v>348</v>
      </c>
      <c r="AM176" s="12"/>
      <c r="AN176" s="12"/>
      <c r="AO176" s="16" t="s">
        <v>348</v>
      </c>
      <c r="AP176" s="12"/>
      <c r="AQ176" s="12"/>
    </row>
    <row r="177" spans="1:43" ht="12.75">
      <c r="A177" s="26" t="s">
        <v>350</v>
      </c>
      <c r="B177" s="25">
        <v>-3.27</v>
      </c>
      <c r="C177" s="25">
        <f t="shared" si="19"/>
        <v>-18.655884446178444</v>
      </c>
      <c r="D177" s="3">
        <f t="shared" si="17"/>
        <v>0.0005370317963702524</v>
      </c>
      <c r="E177" s="12"/>
      <c r="F177" s="20" t="s">
        <v>405</v>
      </c>
      <c r="G177" s="3" t="s">
        <v>17</v>
      </c>
      <c r="L177" s="40" t="s">
        <v>49</v>
      </c>
      <c r="M177" s="2" t="s">
        <v>351</v>
      </c>
      <c r="N177" s="6" t="s">
        <v>350</v>
      </c>
      <c r="O177" s="15"/>
      <c r="Q177" s="1" t="s">
        <v>350</v>
      </c>
      <c r="R177" s="15"/>
      <c r="T177" s="1" t="s">
        <v>350</v>
      </c>
      <c r="W177" s="1" t="s">
        <v>350</v>
      </c>
      <c r="X177" s="15"/>
      <c r="Z177" s="1" t="s">
        <v>350</v>
      </c>
      <c r="AA177" s="15"/>
      <c r="AB177" s="15"/>
      <c r="AC177" s="1" t="s">
        <v>350</v>
      </c>
      <c r="AD177" s="9"/>
      <c r="AE177" s="9"/>
      <c r="AF177" s="1" t="s">
        <v>350</v>
      </c>
      <c r="AG177" s="9"/>
      <c r="AH177" s="9"/>
      <c r="AI177" s="1" t="s">
        <v>350</v>
      </c>
      <c r="AJ177" s="9"/>
      <c r="AK177" s="9"/>
      <c r="AL177" s="26" t="s">
        <v>350</v>
      </c>
      <c r="AM177" s="25">
        <v>-3.27</v>
      </c>
      <c r="AN177" s="12">
        <f>LN(10)*8.3145*298*AM177/1000</f>
        <v>-18.655884446178444</v>
      </c>
      <c r="AO177" s="16" t="s">
        <v>350</v>
      </c>
      <c r="AP177" s="12"/>
      <c r="AQ177" s="12"/>
    </row>
    <row r="178" spans="1:43" ht="12.75">
      <c r="A178" s="42" t="s">
        <v>352</v>
      </c>
      <c r="B178" s="43">
        <f>C178*1000/(LN(10)*8.3145*298)</f>
        <v>-8.580437794938776</v>
      </c>
      <c r="C178" s="43">
        <f>-11.7*4.184</f>
        <v>-48.952799999999996</v>
      </c>
      <c r="D178" s="3">
        <f t="shared" si="17"/>
        <v>2.627617859651632E-09</v>
      </c>
      <c r="E178" s="12"/>
      <c r="F178" s="44" t="s">
        <v>410</v>
      </c>
      <c r="G178" s="3" t="s">
        <v>17</v>
      </c>
      <c r="L178" s="40" t="s">
        <v>49</v>
      </c>
      <c r="M178" s="2" t="s">
        <v>353</v>
      </c>
      <c r="N178" s="6" t="s">
        <v>352</v>
      </c>
      <c r="O178" s="15"/>
      <c r="Q178" s="1" t="s">
        <v>352</v>
      </c>
      <c r="R178" s="15"/>
      <c r="T178" s="1" t="s">
        <v>352</v>
      </c>
      <c r="W178" s="1" t="s">
        <v>352</v>
      </c>
      <c r="X178" s="15"/>
      <c r="Z178" s="1" t="s">
        <v>352</v>
      </c>
      <c r="AA178" s="15"/>
      <c r="AB178" s="15"/>
      <c r="AC178" s="1" t="s">
        <v>352</v>
      </c>
      <c r="AD178" s="9"/>
      <c r="AE178" s="9"/>
      <c r="AF178" s="1" t="s">
        <v>352</v>
      </c>
      <c r="AG178" s="9"/>
      <c r="AH178" s="9"/>
      <c r="AI178" s="1" t="s">
        <v>352</v>
      </c>
      <c r="AJ178" s="9"/>
      <c r="AK178" s="9"/>
      <c r="AL178" s="1" t="s">
        <v>352</v>
      </c>
      <c r="AM178" s="9"/>
      <c r="AN178" s="9"/>
      <c r="AO178" s="42" t="s">
        <v>352</v>
      </c>
      <c r="AP178" s="15">
        <f>AQ178*1000/(LN(10)*8.3145*298)</f>
        <v>-8.580437794938776</v>
      </c>
      <c r="AQ178" s="43">
        <f>-11.7*4.184</f>
        <v>-48.952799999999996</v>
      </c>
    </row>
    <row r="179" spans="1:43" ht="12.75">
      <c r="A179" s="26" t="s">
        <v>354</v>
      </c>
      <c r="B179" s="25">
        <v>-3.72</v>
      </c>
      <c r="C179" s="25">
        <f>LN(10)*8.3145*298*B179/1000</f>
        <v>-21.22320799381768</v>
      </c>
      <c r="D179" s="3">
        <f t="shared" si="17"/>
        <v>0.00019054607179632438</v>
      </c>
      <c r="E179" s="12"/>
      <c r="F179" s="20" t="s">
        <v>405</v>
      </c>
      <c r="G179" s="3" t="s">
        <v>17</v>
      </c>
      <c r="L179" s="41" t="s">
        <v>73</v>
      </c>
      <c r="M179" s="2" t="s">
        <v>355</v>
      </c>
      <c r="N179" s="6" t="s">
        <v>354</v>
      </c>
      <c r="O179" s="15"/>
      <c r="Q179" s="1" t="s">
        <v>354</v>
      </c>
      <c r="R179" s="15"/>
      <c r="T179" s="1" t="s">
        <v>354</v>
      </c>
      <c r="U179" s="55">
        <v>-3.72</v>
      </c>
      <c r="V179" s="9">
        <f>LN(10)*8.3145*298*U179/1000</f>
        <v>-21.22320799381768</v>
      </c>
      <c r="W179" s="1" t="s">
        <v>354</v>
      </c>
      <c r="X179" s="47">
        <v>-3.72</v>
      </c>
      <c r="Y179" s="9">
        <f>LN(10)*8.3145*298*X179/1000</f>
        <v>-21.22320799381768</v>
      </c>
      <c r="Z179" s="1" t="s">
        <v>354</v>
      </c>
      <c r="AA179" s="15">
        <f>AB179*1000/(LN(10)*8.3145*298)</f>
        <v>-3.721190501596441</v>
      </c>
      <c r="AB179" s="18">
        <v>-21.23</v>
      </c>
      <c r="AC179" s="1" t="s">
        <v>354</v>
      </c>
      <c r="AD179" s="9"/>
      <c r="AE179" s="9"/>
      <c r="AF179" s="1" t="s">
        <v>354</v>
      </c>
      <c r="AG179" s="11">
        <v>-3.72</v>
      </c>
      <c r="AH179" s="12">
        <f>LN(10)*8.3145*298*AG179/1000</f>
        <v>-21.22320799381768</v>
      </c>
      <c r="AI179" s="1" t="s">
        <v>354</v>
      </c>
      <c r="AJ179" s="51">
        <v>-3.72</v>
      </c>
      <c r="AK179" s="12">
        <f>LN(10)*8.3145*298*AJ179/1000</f>
        <v>-21.22320799381768</v>
      </c>
      <c r="AL179" s="26" t="s">
        <v>354</v>
      </c>
      <c r="AM179" s="25">
        <v>-3.72</v>
      </c>
      <c r="AN179" s="12">
        <f>LN(10)*8.3145*298*AM179/1000</f>
        <v>-21.22320799381768</v>
      </c>
      <c r="AO179" s="16" t="s">
        <v>354</v>
      </c>
      <c r="AP179" s="12"/>
      <c r="AQ179" s="12"/>
    </row>
    <row r="180" spans="1:43" ht="12.75">
      <c r="A180" s="10" t="s">
        <v>356</v>
      </c>
      <c r="B180" s="11">
        <v>-10.2</v>
      </c>
      <c r="C180" s="11">
        <f>LN(10)*8.3145*298*B180/1000</f>
        <v>-58.19266707982266</v>
      </c>
      <c r="D180" s="3">
        <f t="shared" si="17"/>
        <v>6.309573444801919E-11</v>
      </c>
      <c r="E180" s="12"/>
      <c r="F180" s="13" t="s">
        <v>16</v>
      </c>
      <c r="G180" s="3" t="s">
        <v>17</v>
      </c>
      <c r="L180" s="41" t="s">
        <v>73</v>
      </c>
      <c r="M180" s="2" t="s">
        <v>312</v>
      </c>
      <c r="N180" s="6" t="s">
        <v>356</v>
      </c>
      <c r="O180" s="15"/>
      <c r="Q180" s="1" t="s">
        <v>356</v>
      </c>
      <c r="R180" s="15"/>
      <c r="T180" s="1" t="s">
        <v>356</v>
      </c>
      <c r="U180" s="53">
        <v>-10.19</v>
      </c>
      <c r="V180" s="9">
        <f>LN(10)*8.3145*298*U180/1000</f>
        <v>-58.13561544543068</v>
      </c>
      <c r="W180" s="1" t="s">
        <v>356</v>
      </c>
      <c r="X180" s="47">
        <v>-10.19</v>
      </c>
      <c r="Y180" s="9">
        <f>LN(10)*8.3145*298*X180/1000</f>
        <v>-58.13561544543068</v>
      </c>
      <c r="Z180" s="1" t="s">
        <v>356</v>
      </c>
      <c r="AA180" s="15">
        <f>AB180*1000/(LN(10)*8.3145*298)</f>
        <v>-10.189015725756057</v>
      </c>
      <c r="AB180" s="18">
        <v>-58.13</v>
      </c>
      <c r="AC180" s="1" t="s">
        <v>356</v>
      </c>
      <c r="AD180" s="9"/>
      <c r="AE180" s="9"/>
      <c r="AF180" s="10" t="s">
        <v>356</v>
      </c>
      <c r="AG180" s="11">
        <v>-10.2</v>
      </c>
      <c r="AH180" s="12">
        <f>LN(10)*8.3145*298*AG180/1000</f>
        <v>-58.19266707982266</v>
      </c>
      <c r="AI180" s="1" t="s">
        <v>356</v>
      </c>
      <c r="AJ180" s="51">
        <v>-10.19</v>
      </c>
      <c r="AK180" s="12">
        <f>LN(10)*8.3145*298*AJ180/1000</f>
        <v>-58.13561544543068</v>
      </c>
      <c r="AL180" s="1" t="s">
        <v>356</v>
      </c>
      <c r="AM180" s="12"/>
      <c r="AN180" s="12"/>
      <c r="AO180" s="16" t="s">
        <v>356</v>
      </c>
      <c r="AP180" s="12"/>
      <c r="AQ180" s="12"/>
    </row>
    <row r="181" spans="1:43" ht="12.75">
      <c r="A181" s="35" t="s">
        <v>357</v>
      </c>
      <c r="B181" s="36">
        <f>C181*1000/(LN(10)*8.3145*298)</f>
        <v>-2.853555410550639</v>
      </c>
      <c r="C181" s="24">
        <v>-16.28</v>
      </c>
      <c r="D181" s="3">
        <f t="shared" si="17"/>
        <v>0.0014010208207811774</v>
      </c>
      <c r="E181" s="12"/>
      <c r="F181" s="37" t="s">
        <v>408</v>
      </c>
      <c r="G181" s="3" t="s">
        <v>17</v>
      </c>
      <c r="L181" s="40" t="s">
        <v>49</v>
      </c>
      <c r="M181" s="2" t="s">
        <v>331</v>
      </c>
      <c r="N181" s="6" t="s">
        <v>357</v>
      </c>
      <c r="O181" s="15"/>
      <c r="Q181" s="35" t="s">
        <v>357</v>
      </c>
      <c r="R181" s="15">
        <f>S181*1000/(LN(10)*8.3145*298)</f>
        <v>-2.853555410550639</v>
      </c>
      <c r="S181" s="24">
        <v>-16.28</v>
      </c>
      <c r="T181" s="1" t="s">
        <v>357</v>
      </c>
      <c r="W181" s="1" t="s">
        <v>357</v>
      </c>
      <c r="X181" s="15"/>
      <c r="Z181" s="1" t="s">
        <v>357</v>
      </c>
      <c r="AA181" s="15"/>
      <c r="AB181" s="15"/>
      <c r="AC181" s="1" t="s">
        <v>357</v>
      </c>
      <c r="AD181" s="9"/>
      <c r="AE181" s="9"/>
      <c r="AF181" s="1" t="s">
        <v>357</v>
      </c>
      <c r="AG181" s="9"/>
      <c r="AH181" s="9"/>
      <c r="AI181" s="1" t="s">
        <v>357</v>
      </c>
      <c r="AJ181" s="9"/>
      <c r="AK181" s="9"/>
      <c r="AL181" s="1" t="s">
        <v>357</v>
      </c>
      <c r="AM181" s="9"/>
      <c r="AN181" s="9"/>
      <c r="AO181" s="19" t="s">
        <v>357</v>
      </c>
      <c r="AP181" s="9"/>
      <c r="AQ181" s="9"/>
    </row>
    <row r="182" spans="1:43" ht="12.75">
      <c r="A182" s="26" t="s">
        <v>358</v>
      </c>
      <c r="B182" s="25">
        <v>-1.54</v>
      </c>
      <c r="C182" s="25">
        <f>LN(10)*8.3145*298*B182/1000</f>
        <v>-8.785951696365384</v>
      </c>
      <c r="D182" s="3">
        <f t="shared" si="17"/>
        <v>0.028840315031266047</v>
      </c>
      <c r="E182" s="12"/>
      <c r="F182" s="20" t="s">
        <v>405</v>
      </c>
      <c r="G182" s="3" t="s">
        <v>17</v>
      </c>
      <c r="L182" s="21" t="s">
        <v>24</v>
      </c>
      <c r="M182" s="2" t="s">
        <v>359</v>
      </c>
      <c r="N182" s="6" t="s">
        <v>358</v>
      </c>
      <c r="O182" s="15"/>
      <c r="Q182" s="1" t="s">
        <v>358</v>
      </c>
      <c r="R182" s="15"/>
      <c r="T182" s="1" t="s">
        <v>358</v>
      </c>
      <c r="W182" s="1" t="s">
        <v>358</v>
      </c>
      <c r="X182" s="15"/>
      <c r="Z182" s="1" t="s">
        <v>358</v>
      </c>
      <c r="AA182" s="15"/>
      <c r="AB182" s="15"/>
      <c r="AC182" s="1" t="s">
        <v>358</v>
      </c>
      <c r="AD182" s="9"/>
      <c r="AE182" s="9"/>
      <c r="AF182" s="1" t="s">
        <v>358</v>
      </c>
      <c r="AG182" s="9"/>
      <c r="AH182" s="9"/>
      <c r="AI182" s="1" t="s">
        <v>358</v>
      </c>
      <c r="AJ182" s="9"/>
      <c r="AK182" s="9"/>
      <c r="AL182" s="26" t="s">
        <v>358</v>
      </c>
      <c r="AM182" s="25">
        <v>-1.54</v>
      </c>
      <c r="AN182" s="12">
        <f>LN(10)*8.3145*298*AM182/1000</f>
        <v>-8.785951696365384</v>
      </c>
      <c r="AO182" s="16" t="s">
        <v>358</v>
      </c>
      <c r="AP182" s="12"/>
      <c r="AQ182" s="12"/>
    </row>
    <row r="183" spans="1:43" ht="12.75">
      <c r="A183" s="10" t="s">
        <v>360</v>
      </c>
      <c r="B183" s="11">
        <v>-6.65</v>
      </c>
      <c r="C183" s="11">
        <f>LN(10)*8.3145*298*B183/1000</f>
        <v>-37.939336870668704</v>
      </c>
      <c r="D183" s="3">
        <f t="shared" si="17"/>
        <v>2.2387211385683346E-07</v>
      </c>
      <c r="E183" s="12"/>
      <c r="F183" s="13" t="s">
        <v>16</v>
      </c>
      <c r="G183" s="3" t="s">
        <v>17</v>
      </c>
      <c r="L183" s="21" t="s">
        <v>24</v>
      </c>
      <c r="M183" s="2" t="s">
        <v>361</v>
      </c>
      <c r="N183" s="6" t="s">
        <v>360</v>
      </c>
      <c r="O183" s="15">
        <f>P183*1000/(LN(10)*8.3145*298)</f>
        <v>-6.63784664604132</v>
      </c>
      <c r="P183" s="22">
        <v>-37.87</v>
      </c>
      <c r="Q183" s="1" t="s">
        <v>360</v>
      </c>
      <c r="R183" s="15">
        <f>S183*1000/(LN(10)*8.3145*298)</f>
        <v>-6.63784664604132</v>
      </c>
      <c r="S183" s="24">
        <v>-37.87</v>
      </c>
      <c r="T183" s="1" t="s">
        <v>360</v>
      </c>
      <c r="W183" s="1" t="s">
        <v>360</v>
      </c>
      <c r="X183" s="15"/>
      <c r="Z183" s="1" t="s">
        <v>360</v>
      </c>
      <c r="AA183" s="15">
        <f>AB183*1000/(LN(10)*8.3145*298)</f>
        <v>-6.63784664604132</v>
      </c>
      <c r="AB183" s="72">
        <v>-37.87</v>
      </c>
      <c r="AC183" s="1" t="s">
        <v>360</v>
      </c>
      <c r="AD183" s="9"/>
      <c r="AE183" s="9"/>
      <c r="AF183" s="10" t="s">
        <v>360</v>
      </c>
      <c r="AG183" s="11">
        <v>-6.65</v>
      </c>
      <c r="AH183" s="12">
        <f>LN(10)*8.3145*298*AG183/1000</f>
        <v>-37.939336870668704</v>
      </c>
      <c r="AI183" s="1" t="s">
        <v>360</v>
      </c>
      <c r="AJ183" s="12"/>
      <c r="AK183" s="12"/>
      <c r="AL183" s="6" t="s">
        <v>360</v>
      </c>
      <c r="AM183" s="25">
        <v>-6.64</v>
      </c>
      <c r="AN183" s="12">
        <f>LN(10)*8.3145*298*AM183/1000</f>
        <v>-37.882285236276715</v>
      </c>
      <c r="AO183" s="16" t="s">
        <v>360</v>
      </c>
      <c r="AP183" s="12"/>
      <c r="AQ183" s="12"/>
    </row>
    <row r="184" spans="1:43" ht="12.75">
      <c r="A184" s="10" t="s">
        <v>362</v>
      </c>
      <c r="B184" s="11">
        <v>-2</v>
      </c>
      <c r="C184" s="11">
        <f>LN(10)*8.3145*298*B184/1000</f>
        <v>-11.410326878396601</v>
      </c>
      <c r="D184" s="3">
        <f t="shared" si="17"/>
        <v>0.01</v>
      </c>
      <c r="E184" s="12"/>
      <c r="F184" s="13" t="s">
        <v>16</v>
      </c>
      <c r="G184" s="3" t="s">
        <v>17</v>
      </c>
      <c r="L184" s="21" t="s">
        <v>24</v>
      </c>
      <c r="M184" s="2" t="s">
        <v>363</v>
      </c>
      <c r="N184" s="6" t="s">
        <v>362</v>
      </c>
      <c r="O184" s="15"/>
      <c r="Q184" s="1" t="s">
        <v>362</v>
      </c>
      <c r="R184" s="15"/>
      <c r="T184" s="1" t="s">
        <v>362</v>
      </c>
      <c r="U184" s="55">
        <v>-2</v>
      </c>
      <c r="V184" s="9">
        <f>LN(10)*8.3145*298*U184/1000</f>
        <v>-11.410326878396601</v>
      </c>
      <c r="W184" s="1" t="s">
        <v>362</v>
      </c>
      <c r="X184" s="47">
        <v>-2</v>
      </c>
      <c r="Y184" s="9">
        <f>LN(10)*8.3145*298*X184/1000</f>
        <v>-11.410326878396601</v>
      </c>
      <c r="Z184" s="1" t="s">
        <v>362</v>
      </c>
      <c r="AA184" s="15">
        <f>AB184*1000/(LN(10)*8.3145*298)</f>
        <v>-1.9999427048146674</v>
      </c>
      <c r="AB184" s="18">
        <v>-11.41</v>
      </c>
      <c r="AC184" s="1" t="s">
        <v>362</v>
      </c>
      <c r="AD184" s="9"/>
      <c r="AE184" s="9"/>
      <c r="AF184" s="10" t="s">
        <v>362</v>
      </c>
      <c r="AG184" s="11">
        <v>-2</v>
      </c>
      <c r="AH184" s="12">
        <f>LN(10)*8.3145*298*AG184/1000</f>
        <v>-11.410326878396601</v>
      </c>
      <c r="AI184" s="6" t="s">
        <v>362</v>
      </c>
      <c r="AJ184" s="51">
        <v>-2</v>
      </c>
      <c r="AK184" s="12">
        <f>LN(10)*8.3145*298*AJ184/1000</f>
        <v>-11.410326878396601</v>
      </c>
      <c r="AL184" s="1" t="s">
        <v>362</v>
      </c>
      <c r="AM184" s="25">
        <v>-2</v>
      </c>
      <c r="AN184" s="12"/>
      <c r="AO184" s="16" t="s">
        <v>362</v>
      </c>
      <c r="AP184" s="12"/>
      <c r="AQ184" s="12"/>
    </row>
    <row r="185" spans="1:43" ht="12.75">
      <c r="A185" s="29" t="s">
        <v>364</v>
      </c>
      <c r="B185" s="18">
        <f>C185*1000/(LN(10)*8.3145*298)</f>
        <v>-5.885896233801624</v>
      </c>
      <c r="C185" s="18">
        <v>-33.58</v>
      </c>
      <c r="D185" s="3">
        <f t="shared" si="17"/>
        <v>1.300480265317507E-06</v>
      </c>
      <c r="E185" s="12"/>
      <c r="F185" s="30" t="s">
        <v>406</v>
      </c>
      <c r="G185" s="3" t="s">
        <v>17</v>
      </c>
      <c r="M185" s="2" t="s">
        <v>365</v>
      </c>
      <c r="N185" s="6" t="s">
        <v>364</v>
      </c>
      <c r="O185" s="15">
        <f>P185*1000/(LN(10)*8.3145*298)</f>
        <v>-5.885896233801624</v>
      </c>
      <c r="P185" s="22">
        <v>-33.58</v>
      </c>
      <c r="Q185" s="1" t="s">
        <v>364</v>
      </c>
      <c r="R185" s="15">
        <f>S185*1000/(LN(10)*8.3145*298)</f>
        <v>-5.885896233801624</v>
      </c>
      <c r="S185" s="24">
        <v>-33.58</v>
      </c>
      <c r="T185" s="1" t="s">
        <v>364</v>
      </c>
      <c r="W185" s="1" t="s">
        <v>364</v>
      </c>
      <c r="X185" s="47">
        <v>-5.88</v>
      </c>
      <c r="Y185" s="9">
        <f>LN(10)*8.3145*298*X185/1000</f>
        <v>-33.54636102248601</v>
      </c>
      <c r="Z185" s="29" t="s">
        <v>364</v>
      </c>
      <c r="AA185" s="15">
        <f>AB185*1000/(LN(10)*8.3145*298)</f>
        <v>-5.885896233801624</v>
      </c>
      <c r="AB185" s="18">
        <v>-33.58</v>
      </c>
      <c r="AC185" s="1" t="s">
        <v>364</v>
      </c>
      <c r="AD185" s="9"/>
      <c r="AE185" s="9"/>
      <c r="AF185" s="1" t="s">
        <v>364</v>
      </c>
      <c r="AG185" s="9"/>
      <c r="AH185" s="9"/>
      <c r="AI185" s="1" t="s">
        <v>364</v>
      </c>
      <c r="AJ185" s="9"/>
      <c r="AK185" s="9"/>
      <c r="AL185" s="1" t="s">
        <v>364</v>
      </c>
      <c r="AM185" s="9"/>
      <c r="AN185" s="9"/>
      <c r="AO185" s="19" t="s">
        <v>364</v>
      </c>
      <c r="AP185" s="9"/>
      <c r="AQ185" s="9"/>
    </row>
    <row r="186" spans="1:43" ht="12.75">
      <c r="A186" s="10" t="s">
        <v>366</v>
      </c>
      <c r="B186" s="11">
        <v>-6.58</v>
      </c>
      <c r="C186" s="11">
        <f aca="true" t="shared" si="20" ref="C186:C198">LN(10)*8.3145*298*B186/1000</f>
        <v>-37.539975429924816</v>
      </c>
      <c r="D186" s="3">
        <f t="shared" si="17"/>
        <v>2.630267991895379E-07</v>
      </c>
      <c r="E186" s="12"/>
      <c r="F186" s="13" t="s">
        <v>16</v>
      </c>
      <c r="G186" s="3" t="s">
        <v>17</v>
      </c>
      <c r="L186" s="17" t="s">
        <v>21</v>
      </c>
      <c r="M186" s="2" t="s">
        <v>279</v>
      </c>
      <c r="N186" s="6" t="s">
        <v>366</v>
      </c>
      <c r="O186" s="15"/>
      <c r="Q186" s="1" t="s">
        <v>366</v>
      </c>
      <c r="R186" s="15"/>
      <c r="T186" s="1" t="s">
        <v>366</v>
      </c>
      <c r="W186" s="1" t="s">
        <v>366</v>
      </c>
      <c r="X186" s="15"/>
      <c r="Z186" s="1" t="s">
        <v>366</v>
      </c>
      <c r="AA186" s="15">
        <f>AB186*1000/(LN(10)*8.3145*298)</f>
        <v>-6.567734719492164</v>
      </c>
      <c r="AB186" s="18">
        <v>-37.47</v>
      </c>
      <c r="AC186" s="1" t="s">
        <v>366</v>
      </c>
      <c r="AD186" s="9"/>
      <c r="AE186" s="9"/>
      <c r="AF186" s="10" t="s">
        <v>366</v>
      </c>
      <c r="AG186" s="11">
        <v>-6.58</v>
      </c>
      <c r="AH186" s="12">
        <f>LN(10)*8.3145*298*AG186/1000</f>
        <v>-37.539975429924816</v>
      </c>
      <c r="AI186" s="1" t="s">
        <v>366</v>
      </c>
      <c r="AJ186" s="12"/>
      <c r="AK186" s="12"/>
      <c r="AL186" s="1" t="s">
        <v>366</v>
      </c>
      <c r="AM186" s="12"/>
      <c r="AN186" s="12"/>
      <c r="AO186" s="16" t="s">
        <v>366</v>
      </c>
      <c r="AP186" s="12"/>
      <c r="AQ186" s="12"/>
    </row>
    <row r="187" spans="1:43" ht="12.75">
      <c r="A187" s="31" t="s">
        <v>367</v>
      </c>
      <c r="B187" s="32">
        <f>LOG10(0.0007)</f>
        <v>-3.154901959985743</v>
      </c>
      <c r="C187" s="32">
        <f t="shared" si="20"/>
        <v>-17.99923131636572</v>
      </c>
      <c r="D187" s="3">
        <f t="shared" si="17"/>
        <v>0.0006999999999999996</v>
      </c>
      <c r="E187" s="12"/>
      <c r="F187" s="39" t="s">
        <v>430</v>
      </c>
      <c r="G187" s="34" t="s">
        <v>38</v>
      </c>
      <c r="L187" s="21" t="s">
        <v>24</v>
      </c>
      <c r="M187" s="2" t="s">
        <v>368</v>
      </c>
      <c r="N187" s="6" t="s">
        <v>367</v>
      </c>
      <c r="O187" s="15"/>
      <c r="Q187" s="1" t="s">
        <v>367</v>
      </c>
      <c r="R187" s="15"/>
      <c r="T187" s="1" t="s">
        <v>367</v>
      </c>
      <c r="U187" s="15"/>
      <c r="W187" s="1" t="s">
        <v>367</v>
      </c>
      <c r="X187" s="15"/>
      <c r="Z187" s="1" t="s">
        <v>367</v>
      </c>
      <c r="AA187" s="15"/>
      <c r="AC187" s="31" t="s">
        <v>367</v>
      </c>
      <c r="AD187" s="32">
        <f>LOG10(0.0007)</f>
        <v>-3.154901959985743</v>
      </c>
      <c r="AE187" s="12">
        <f>LN(10)*8.3145*298*AD187/1000</f>
        <v>-17.99923131636572</v>
      </c>
      <c r="AF187" s="1" t="s">
        <v>367</v>
      </c>
      <c r="AG187" s="15"/>
      <c r="AH187"/>
      <c r="AI187" s="1" t="s">
        <v>367</v>
      </c>
      <c r="AJ187" s="15"/>
      <c r="AK187"/>
      <c r="AL187" s="1" t="s">
        <v>367</v>
      </c>
      <c r="AO187" s="1" t="s">
        <v>367</v>
      </c>
      <c r="AP187" s="15"/>
      <c r="AQ187"/>
    </row>
    <row r="188" spans="1:43" ht="12.75">
      <c r="A188" s="10" t="s">
        <v>369</v>
      </c>
      <c r="B188" s="11">
        <v>-7.71</v>
      </c>
      <c r="C188" s="11">
        <f t="shared" si="20"/>
        <v>-43.9868101162189</v>
      </c>
      <c r="D188" s="3">
        <f t="shared" si="17"/>
        <v>1.9498445997580434E-08</v>
      </c>
      <c r="E188" s="12"/>
      <c r="F188" s="13" t="s">
        <v>16</v>
      </c>
      <c r="G188" s="3" t="s">
        <v>17</v>
      </c>
      <c r="I188" s="52" t="s">
        <v>411</v>
      </c>
      <c r="J188" s="3" t="s">
        <v>17</v>
      </c>
      <c r="L188" s="17" t="s">
        <v>21</v>
      </c>
      <c r="M188" s="2" t="s">
        <v>370</v>
      </c>
      <c r="N188" s="6" t="s">
        <v>369</v>
      </c>
      <c r="O188" s="15"/>
      <c r="Q188" s="1" t="s">
        <v>369</v>
      </c>
      <c r="R188" s="15"/>
      <c r="T188" s="1" t="s">
        <v>369</v>
      </c>
      <c r="W188" s="1" t="s">
        <v>369</v>
      </c>
      <c r="X188" s="15"/>
      <c r="Z188" s="1" t="s">
        <v>369</v>
      </c>
      <c r="AA188" s="15">
        <f>AB188*1000/(LN(10)*8.3145*298)</f>
        <v>-7.6982895350973</v>
      </c>
      <c r="AB188" s="18">
        <v>-43.92</v>
      </c>
      <c r="AC188" s="1" t="s">
        <v>369</v>
      </c>
      <c r="AD188" s="9"/>
      <c r="AE188" s="9"/>
      <c r="AF188" s="10" t="s">
        <v>369</v>
      </c>
      <c r="AG188" s="11">
        <v>-7.71</v>
      </c>
      <c r="AH188" s="12">
        <f>LN(10)*8.3145*298*AG188/1000</f>
        <v>-43.9868101162189</v>
      </c>
      <c r="AI188" s="1" t="s">
        <v>369</v>
      </c>
      <c r="AJ188" s="73">
        <v>-5.96</v>
      </c>
      <c r="AK188" s="12">
        <f>LN(10)*8.3145*298*AJ188/1000</f>
        <v>-34.00277409762187</v>
      </c>
      <c r="AL188" s="1" t="s">
        <v>369</v>
      </c>
      <c r="AM188" s="12"/>
      <c r="AN188" s="12"/>
      <c r="AO188" s="16" t="s">
        <v>369</v>
      </c>
      <c r="AP188" s="12"/>
      <c r="AQ188" s="12"/>
    </row>
    <row r="189" spans="1:43" ht="12.75">
      <c r="A189" s="26" t="s">
        <v>371</v>
      </c>
      <c r="B189" s="25">
        <v>-2.85</v>
      </c>
      <c r="C189" s="25">
        <f t="shared" si="20"/>
        <v>-16.259715801715156</v>
      </c>
      <c r="D189" s="3">
        <f t="shared" si="17"/>
        <v>0.0014125375446227527</v>
      </c>
      <c r="E189" s="12"/>
      <c r="F189" s="20" t="s">
        <v>405</v>
      </c>
      <c r="G189" s="3" t="s">
        <v>17</v>
      </c>
      <c r="L189" s="40" t="s">
        <v>49</v>
      </c>
      <c r="M189" s="2" t="s">
        <v>372</v>
      </c>
      <c r="N189" s="6" t="s">
        <v>371</v>
      </c>
      <c r="O189" s="15"/>
      <c r="Q189" s="1" t="s">
        <v>371</v>
      </c>
      <c r="R189" s="15"/>
      <c r="T189" s="1" t="s">
        <v>371</v>
      </c>
      <c r="W189" s="1" t="s">
        <v>371</v>
      </c>
      <c r="X189" s="15"/>
      <c r="Z189" s="1" t="s">
        <v>371</v>
      </c>
      <c r="AA189" s="15"/>
      <c r="AB189" s="15"/>
      <c r="AC189" s="1" t="s">
        <v>371</v>
      </c>
      <c r="AD189" s="9"/>
      <c r="AE189" s="9"/>
      <c r="AF189" s="1" t="s">
        <v>371</v>
      </c>
      <c r="AG189" s="9"/>
      <c r="AH189" s="9"/>
      <c r="AI189" s="1" t="s">
        <v>371</v>
      </c>
      <c r="AJ189" s="9"/>
      <c r="AK189" s="9"/>
      <c r="AL189" s="26" t="s">
        <v>371</v>
      </c>
      <c r="AM189" s="25">
        <v>-2.85</v>
      </c>
      <c r="AN189" s="9">
        <f>LN(10)*8.3145*298*AM189/1000</f>
        <v>-16.259715801715156</v>
      </c>
      <c r="AO189" s="19" t="s">
        <v>371</v>
      </c>
      <c r="AP189" s="9"/>
      <c r="AQ189" s="9"/>
    </row>
    <row r="190" spans="1:43" ht="12.75">
      <c r="A190" s="26" t="s">
        <v>373</v>
      </c>
      <c r="B190" s="25">
        <v>-6.37</v>
      </c>
      <c r="C190" s="25">
        <f t="shared" si="20"/>
        <v>-36.34189110769318</v>
      </c>
      <c r="D190" s="3">
        <f t="shared" si="17"/>
        <v>4.265795188015921E-07</v>
      </c>
      <c r="E190" s="12"/>
      <c r="F190" s="20" t="s">
        <v>405</v>
      </c>
      <c r="G190" s="3" t="s">
        <v>17</v>
      </c>
      <c r="L190" s="41" t="s">
        <v>73</v>
      </c>
      <c r="M190" s="2" t="s">
        <v>374</v>
      </c>
      <c r="N190" s="6" t="s">
        <v>373</v>
      </c>
      <c r="O190" s="15">
        <f>P190*1000/(LN(10)*8.3145*298)</f>
        <v>-6.366162930663341</v>
      </c>
      <c r="P190" s="22">
        <v>-36.32</v>
      </c>
      <c r="Q190" s="1" t="s">
        <v>373</v>
      </c>
      <c r="R190" s="15">
        <f>S190*1000/(LN(10)*8.3145*298)</f>
        <v>-6.366162930663341</v>
      </c>
      <c r="S190" s="24">
        <v>-36.32</v>
      </c>
      <c r="T190" s="1" t="s">
        <v>373</v>
      </c>
      <c r="W190" s="1" t="s">
        <v>373</v>
      </c>
      <c r="X190" s="47">
        <v>-6.37</v>
      </c>
      <c r="Y190" s="9">
        <f>LN(10)*8.3145*298*X190/1000</f>
        <v>-36.34189110769318</v>
      </c>
      <c r="Z190" s="1" t="s">
        <v>373</v>
      </c>
      <c r="AA190" s="15">
        <f>AB190*1000/(LN(10)*8.3145*298)</f>
        <v>-6.366162930663341</v>
      </c>
      <c r="AB190" s="18">
        <v>-36.32</v>
      </c>
      <c r="AC190" s="1" t="s">
        <v>373</v>
      </c>
      <c r="AD190" s="9"/>
      <c r="AE190" s="9"/>
      <c r="AF190" s="1" t="s">
        <v>373</v>
      </c>
      <c r="AG190" s="11">
        <v>-6.37</v>
      </c>
      <c r="AH190" s="12">
        <f>LN(10)*8.3145*298*AG190/1000</f>
        <v>-36.34189110769318</v>
      </c>
      <c r="AI190" s="1" t="s">
        <v>373</v>
      </c>
      <c r="AJ190" s="12"/>
      <c r="AK190" s="12"/>
      <c r="AL190" s="26" t="s">
        <v>373</v>
      </c>
      <c r="AM190" s="25">
        <v>-6.37</v>
      </c>
      <c r="AN190" s="9">
        <f>LN(10)*8.3145*298*AM190/1000</f>
        <v>-36.34189110769318</v>
      </c>
      <c r="AO190" s="19" t="s">
        <v>373</v>
      </c>
      <c r="AP190" s="9"/>
      <c r="AQ190" s="9"/>
    </row>
    <row r="191" spans="1:43" ht="12.75">
      <c r="A191" s="10" t="s">
        <v>375</v>
      </c>
      <c r="B191" s="11">
        <v>-8.05</v>
      </c>
      <c r="C191" s="11">
        <f t="shared" si="20"/>
        <v>-45.92656568554632</v>
      </c>
      <c r="D191" s="3">
        <f t="shared" si="17"/>
        <v>8.912509381337413E-09</v>
      </c>
      <c r="E191" s="12"/>
      <c r="F191" s="13" t="s">
        <v>16</v>
      </c>
      <c r="G191" s="3" t="s">
        <v>17</v>
      </c>
      <c r="L191" s="41" t="s">
        <v>73</v>
      </c>
      <c r="M191" s="2" t="s">
        <v>376</v>
      </c>
      <c r="N191" s="6" t="s">
        <v>375</v>
      </c>
      <c r="O191" s="15"/>
      <c r="Q191" s="1" t="s">
        <v>375</v>
      </c>
      <c r="R191" s="15"/>
      <c r="T191" s="1" t="s">
        <v>375</v>
      </c>
      <c r="U191" s="53">
        <v>-8.04</v>
      </c>
      <c r="V191" s="9">
        <f>LN(10)*8.3145*298*U191/1000</f>
        <v>-45.86951405115433</v>
      </c>
      <c r="W191" s="1" t="s">
        <v>375</v>
      </c>
      <c r="X191" s="74">
        <v>-8.04</v>
      </c>
      <c r="Y191" s="9">
        <f>LN(10)*8.3145*298*X191/1000</f>
        <v>-45.86951405115433</v>
      </c>
      <c r="Z191" s="1" t="s">
        <v>375</v>
      </c>
      <c r="AA191" s="15">
        <f>AB191*1000/(LN(10)*8.3145*298)</f>
        <v>-8.040085177024434</v>
      </c>
      <c r="AB191" s="18">
        <v>-45.87</v>
      </c>
      <c r="AC191" s="1" t="s">
        <v>375</v>
      </c>
      <c r="AD191" s="9"/>
      <c r="AE191" s="9"/>
      <c r="AF191" s="10" t="s">
        <v>375</v>
      </c>
      <c r="AG191" s="11">
        <v>-8.05</v>
      </c>
      <c r="AH191" s="12">
        <f>LN(10)*8.3145*298*AG191/1000</f>
        <v>-45.92656568554632</v>
      </c>
      <c r="AI191" s="1" t="s">
        <v>375</v>
      </c>
      <c r="AJ191" s="51">
        <v>-8.04</v>
      </c>
      <c r="AK191" s="12">
        <f>LN(10)*8.3145*298*AJ191/1000</f>
        <v>-45.86951405115433</v>
      </c>
      <c r="AL191" s="1" t="s">
        <v>375</v>
      </c>
      <c r="AM191" s="12"/>
      <c r="AN191" s="12"/>
      <c r="AO191" s="16" t="s">
        <v>375</v>
      </c>
      <c r="AP191" s="12"/>
      <c r="AQ191" s="12"/>
    </row>
    <row r="192" spans="1:43" ht="12.75">
      <c r="A192" s="31" t="s">
        <v>377</v>
      </c>
      <c r="B192" s="32">
        <f>LOG10(0.0003)</f>
        <v>-3.5228787452803374</v>
      </c>
      <c r="C192" s="32">
        <f t="shared" si="20"/>
        <v>-20.098599018302163</v>
      </c>
      <c r="D192" s="3">
        <f t="shared" si="17"/>
        <v>0.0003000000000000001</v>
      </c>
      <c r="E192" s="12"/>
      <c r="F192" s="54" t="s">
        <v>432</v>
      </c>
      <c r="G192" s="34" t="s">
        <v>38</v>
      </c>
      <c r="L192" s="21" t="s">
        <v>24</v>
      </c>
      <c r="M192" s="2" t="s">
        <v>378</v>
      </c>
      <c r="N192" s="6" t="s">
        <v>377</v>
      </c>
      <c r="O192" s="15"/>
      <c r="Q192" s="1" t="s">
        <v>377</v>
      </c>
      <c r="R192" s="15"/>
      <c r="T192" s="1" t="s">
        <v>377</v>
      </c>
      <c r="W192" s="1" t="s">
        <v>377</v>
      </c>
      <c r="X192" s="15"/>
      <c r="Z192" s="1" t="s">
        <v>377</v>
      </c>
      <c r="AA192" s="15"/>
      <c r="AB192" s="15"/>
      <c r="AC192" s="1" t="s">
        <v>377</v>
      </c>
      <c r="AD192" s="9"/>
      <c r="AE192" s="9"/>
      <c r="AF192" s="1" t="s">
        <v>377</v>
      </c>
      <c r="AG192" s="9"/>
      <c r="AH192" s="9"/>
      <c r="AI192" s="1" t="s">
        <v>377</v>
      </c>
      <c r="AJ192" s="9"/>
      <c r="AK192" s="9"/>
      <c r="AL192" s="1" t="s">
        <v>377</v>
      </c>
      <c r="AM192" s="9"/>
      <c r="AN192" s="9"/>
      <c r="AO192" s="19" t="s">
        <v>377</v>
      </c>
      <c r="AP192" s="9"/>
      <c r="AQ192" s="9"/>
    </row>
    <row r="193" spans="1:43" ht="12.75">
      <c r="A193" s="64" t="s">
        <v>379</v>
      </c>
      <c r="B193" s="70">
        <v>-6.37</v>
      </c>
      <c r="C193" s="70">
        <f t="shared" si="20"/>
        <v>-36.34189110769318</v>
      </c>
      <c r="D193" s="3">
        <f t="shared" si="17"/>
        <v>4.265795188015921E-07</v>
      </c>
      <c r="E193" s="12"/>
      <c r="F193" s="13" t="s">
        <v>16</v>
      </c>
      <c r="G193" s="3" t="s">
        <v>17</v>
      </c>
      <c r="I193" s="20" t="s">
        <v>405</v>
      </c>
      <c r="J193" s="3" t="s">
        <v>17</v>
      </c>
      <c r="L193" s="21" t="s">
        <v>24</v>
      </c>
      <c r="M193" s="2" t="s">
        <v>54</v>
      </c>
      <c r="N193" s="6" t="s">
        <v>379</v>
      </c>
      <c r="O193" s="15"/>
      <c r="Q193" s="1" t="s">
        <v>379</v>
      </c>
      <c r="R193" s="15"/>
      <c r="T193" s="1" t="s">
        <v>379</v>
      </c>
      <c r="W193" s="1" t="s">
        <v>379</v>
      </c>
      <c r="X193" s="15"/>
      <c r="Z193" s="1" t="s">
        <v>379</v>
      </c>
      <c r="AA193" s="15">
        <f>AB193*1000/(LN(10)*8.3145*298)</f>
        <v>-6.3556461416809675</v>
      </c>
      <c r="AB193" s="18">
        <v>-36.26</v>
      </c>
      <c r="AC193" s="1" t="s">
        <v>379</v>
      </c>
      <c r="AD193" s="9"/>
      <c r="AE193" s="9"/>
      <c r="AF193" s="10" t="s">
        <v>379</v>
      </c>
      <c r="AG193" s="11">
        <v>-6.37</v>
      </c>
      <c r="AH193" s="12">
        <f>LN(10)*8.3145*298*AG193/1000</f>
        <v>-36.34189110769318</v>
      </c>
      <c r="AI193" s="1" t="s">
        <v>379</v>
      </c>
      <c r="AJ193" s="12"/>
      <c r="AK193" s="12"/>
      <c r="AL193" s="1" t="s">
        <v>379</v>
      </c>
      <c r="AM193" s="28">
        <v>-5.64</v>
      </c>
      <c r="AN193" s="12">
        <f>LN(10)*8.3145*298*AM193/1000</f>
        <v>-32.177121797078414</v>
      </c>
      <c r="AO193" s="16" t="s">
        <v>379</v>
      </c>
      <c r="AP193" s="12"/>
      <c r="AQ193" s="12"/>
    </row>
    <row r="194" spans="1:43" ht="12.75">
      <c r="A194" s="64" t="s">
        <v>380</v>
      </c>
      <c r="B194" s="70">
        <v>-11.53</v>
      </c>
      <c r="C194" s="70">
        <f t="shared" si="20"/>
        <v>-65.7805344539564</v>
      </c>
      <c r="D194" s="3">
        <f t="shared" si="17"/>
        <v>2.951209226666386E-12</v>
      </c>
      <c r="E194" s="12"/>
      <c r="F194" s="13" t="s">
        <v>16</v>
      </c>
      <c r="G194" s="3" t="s">
        <v>17</v>
      </c>
      <c r="L194" s="41" t="s">
        <v>73</v>
      </c>
      <c r="M194" s="2" t="s">
        <v>381</v>
      </c>
      <c r="N194" s="6" t="s">
        <v>380</v>
      </c>
      <c r="O194" s="15">
        <f>P194*1000/(LN(10)*8.3145*298)</f>
        <v>-11.522895128353746</v>
      </c>
      <c r="P194" s="22">
        <v>-65.74</v>
      </c>
      <c r="Q194" s="1" t="s">
        <v>380</v>
      </c>
      <c r="R194" s="15">
        <f>S194*1000/(LN(10)*8.3145*298)</f>
        <v>-11.522895128353746</v>
      </c>
      <c r="S194" s="24">
        <v>-65.74</v>
      </c>
      <c r="T194" s="1" t="s">
        <v>380</v>
      </c>
      <c r="U194" s="53">
        <v>-11.52</v>
      </c>
      <c r="V194" s="9">
        <f>LN(10)*8.3145*298*U194/1000</f>
        <v>-65.72348281956442</v>
      </c>
      <c r="W194" s="1" t="s">
        <v>380</v>
      </c>
      <c r="X194" s="74">
        <v>-11.52</v>
      </c>
      <c r="Y194" s="9">
        <f>LN(10)*8.3145*298*X194/1000</f>
        <v>-65.72348281956442</v>
      </c>
      <c r="Z194" s="1" t="s">
        <v>380</v>
      </c>
      <c r="AA194" s="15">
        <f>AB194*1000/(LN(10)*8.3145*298)</f>
        <v>-11.522895128353746</v>
      </c>
      <c r="AB194" s="18">
        <v>-65.74</v>
      </c>
      <c r="AC194" s="1" t="s">
        <v>380</v>
      </c>
      <c r="AD194" s="9"/>
      <c r="AE194" s="9"/>
      <c r="AF194" s="64" t="s">
        <v>380</v>
      </c>
      <c r="AG194" s="11">
        <v>-11.53</v>
      </c>
      <c r="AH194" s="12">
        <f>LN(10)*8.3145*298*AG194/1000</f>
        <v>-65.7805344539564</v>
      </c>
      <c r="AI194" s="1" t="s">
        <v>380</v>
      </c>
      <c r="AJ194" s="51">
        <v>-11.52</v>
      </c>
      <c r="AK194" s="12">
        <f>LN(10)*8.3145*298*AJ194/1000</f>
        <v>-65.72348281956442</v>
      </c>
      <c r="AL194" s="1" t="s">
        <v>380</v>
      </c>
      <c r="AM194" s="12"/>
      <c r="AN194" s="12"/>
      <c r="AO194" s="16" t="s">
        <v>380</v>
      </c>
      <c r="AP194" s="12"/>
      <c r="AQ194" s="12"/>
    </row>
    <row r="195" spans="1:43" ht="12.75">
      <c r="A195" s="26" t="s">
        <v>382</v>
      </c>
      <c r="B195" s="25">
        <v>-3.21</v>
      </c>
      <c r="C195" s="25">
        <f t="shared" si="20"/>
        <v>-18.313574639826545</v>
      </c>
      <c r="D195" s="3">
        <f aca="true" t="shared" si="21" ref="D195:D207">10^B195</f>
        <v>0.0006165950018614818</v>
      </c>
      <c r="E195" s="12"/>
      <c r="F195" s="20" t="s">
        <v>405</v>
      </c>
      <c r="G195" s="3" t="s">
        <v>17</v>
      </c>
      <c r="M195" s="2" t="s">
        <v>383</v>
      </c>
      <c r="N195" s="6" t="s">
        <v>382</v>
      </c>
      <c r="O195" s="15"/>
      <c r="Q195" s="1" t="s">
        <v>382</v>
      </c>
      <c r="R195" s="15"/>
      <c r="T195" s="1" t="s">
        <v>382</v>
      </c>
      <c r="W195" s="1" t="s">
        <v>382</v>
      </c>
      <c r="X195" s="15"/>
      <c r="Z195" s="1" t="s">
        <v>382</v>
      </c>
      <c r="AA195" s="15"/>
      <c r="AB195" s="15"/>
      <c r="AC195" s="1" t="s">
        <v>382</v>
      </c>
      <c r="AD195" s="9"/>
      <c r="AE195" s="9"/>
      <c r="AF195" s="1" t="s">
        <v>382</v>
      </c>
      <c r="AG195" s="9"/>
      <c r="AH195" s="9"/>
      <c r="AI195" s="1" t="s">
        <v>382</v>
      </c>
      <c r="AJ195" s="9"/>
      <c r="AK195" s="9"/>
      <c r="AL195" s="26" t="s">
        <v>382</v>
      </c>
      <c r="AM195" s="25">
        <v>-3.21</v>
      </c>
      <c r="AN195" s="9">
        <f>LN(10)*8.3145*298*AM195/1000</f>
        <v>-18.313574639826545</v>
      </c>
      <c r="AO195" s="19" t="s">
        <v>382</v>
      </c>
      <c r="AP195" s="9"/>
      <c r="AQ195" s="9"/>
    </row>
    <row r="196" spans="1:43" ht="12.75">
      <c r="A196" s="10" t="s">
        <v>384</v>
      </c>
      <c r="B196" s="11">
        <v>-5.05</v>
      </c>
      <c r="C196" s="11">
        <f t="shared" si="20"/>
        <v>-28.811075367951418</v>
      </c>
      <c r="D196" s="3">
        <f t="shared" si="21"/>
        <v>8.912509381337443E-06</v>
      </c>
      <c r="E196" s="12"/>
      <c r="F196" s="13" t="s">
        <v>16</v>
      </c>
      <c r="G196" s="3" t="s">
        <v>17</v>
      </c>
      <c r="L196" s="41" t="s">
        <v>73</v>
      </c>
      <c r="M196" s="2" t="s">
        <v>376</v>
      </c>
      <c r="N196" s="6" t="s">
        <v>384</v>
      </c>
      <c r="O196" s="15"/>
      <c r="Q196" s="1" t="s">
        <v>384</v>
      </c>
      <c r="R196" s="15"/>
      <c r="T196" s="1" t="s">
        <v>384</v>
      </c>
      <c r="W196" s="1" t="s">
        <v>384</v>
      </c>
      <c r="X196" s="15"/>
      <c r="Z196" s="1" t="s">
        <v>384</v>
      </c>
      <c r="AA196" s="15">
        <f>AB196*1000/(LN(10)*8.3145*298)</f>
        <v>-5.046305913375484</v>
      </c>
      <c r="AB196" s="18">
        <v>-28.79</v>
      </c>
      <c r="AC196" s="1" t="s">
        <v>384</v>
      </c>
      <c r="AD196" s="9"/>
      <c r="AE196" s="9"/>
      <c r="AF196" s="10" t="s">
        <v>384</v>
      </c>
      <c r="AG196" s="11">
        <v>-5.05</v>
      </c>
      <c r="AH196" s="12">
        <f>LN(10)*8.3145*298*AG196/1000</f>
        <v>-28.811075367951418</v>
      </c>
      <c r="AI196" s="1" t="s">
        <v>384</v>
      </c>
      <c r="AJ196" s="12"/>
      <c r="AK196" s="12"/>
      <c r="AL196" s="1" t="s">
        <v>384</v>
      </c>
      <c r="AM196" s="12"/>
      <c r="AN196" s="12"/>
      <c r="AO196" s="16" t="s">
        <v>384</v>
      </c>
      <c r="AP196" s="12"/>
      <c r="AQ196" s="12"/>
    </row>
    <row r="197" spans="1:43" ht="12.75">
      <c r="A197" s="10" t="s">
        <v>385</v>
      </c>
      <c r="B197" s="11">
        <v>-6.47</v>
      </c>
      <c r="C197" s="11">
        <f t="shared" si="20"/>
        <v>-36.91240745161301</v>
      </c>
      <c r="D197" s="3">
        <f t="shared" si="21"/>
        <v>3.388441561392024E-07</v>
      </c>
      <c r="E197" s="12"/>
      <c r="F197" s="13" t="s">
        <v>16</v>
      </c>
      <c r="G197" s="3" t="s">
        <v>17</v>
      </c>
      <c r="I197" s="20" t="s">
        <v>405</v>
      </c>
      <c r="J197" s="3" t="s">
        <v>17</v>
      </c>
      <c r="L197" s="21" t="s">
        <v>24</v>
      </c>
      <c r="M197" s="2" t="s">
        <v>386</v>
      </c>
      <c r="N197" s="6" t="s">
        <v>385</v>
      </c>
      <c r="O197" s="15"/>
      <c r="Q197" s="1" t="s">
        <v>385</v>
      </c>
      <c r="R197" s="15"/>
      <c r="T197" s="1" t="s">
        <v>385</v>
      </c>
      <c r="W197" s="1" t="s">
        <v>385</v>
      </c>
      <c r="X197" s="15"/>
      <c r="Z197" s="1" t="s">
        <v>385</v>
      </c>
      <c r="AA197" s="15">
        <f>AB197*1000/(LN(10)*8.3145*298)</f>
        <v>-6.455555637013514</v>
      </c>
      <c r="AB197" s="18">
        <v>-36.83</v>
      </c>
      <c r="AC197" s="1" t="s">
        <v>385</v>
      </c>
      <c r="AD197" s="9"/>
      <c r="AE197" s="9"/>
      <c r="AF197" s="10" t="s">
        <v>385</v>
      </c>
      <c r="AG197" s="11">
        <v>-6.47</v>
      </c>
      <c r="AH197" s="12">
        <f>LN(10)*8.3145*298*AG197/1000</f>
        <v>-36.91240745161301</v>
      </c>
      <c r="AI197" s="1" t="s">
        <v>385</v>
      </c>
      <c r="AJ197" s="12"/>
      <c r="AK197" s="12"/>
      <c r="AL197" s="1" t="s">
        <v>385</v>
      </c>
      <c r="AM197" s="28">
        <v>-5.54</v>
      </c>
      <c r="AN197" s="12">
        <f>LN(10)*8.3145*298*AM197/1000</f>
        <v>-31.606605453158586</v>
      </c>
      <c r="AO197" s="16" t="s">
        <v>385</v>
      </c>
      <c r="AP197" s="12"/>
      <c r="AQ197" s="12"/>
    </row>
    <row r="198" spans="1:43" ht="12.75">
      <c r="A198" s="10" t="s">
        <v>387</v>
      </c>
      <c r="B198" s="11">
        <v>-13.97</v>
      </c>
      <c r="C198" s="11">
        <f t="shared" si="20"/>
        <v>-79.70113324560027</v>
      </c>
      <c r="D198" s="3">
        <f t="shared" si="21"/>
        <v>1.0715193052376047E-14</v>
      </c>
      <c r="E198" s="12"/>
      <c r="F198" s="13" t="s">
        <v>16</v>
      </c>
      <c r="G198" s="3" t="s">
        <v>17</v>
      </c>
      <c r="L198" s="41" t="s">
        <v>73</v>
      </c>
      <c r="M198" s="2" t="s">
        <v>388</v>
      </c>
      <c r="N198" s="6" t="s">
        <v>387</v>
      </c>
      <c r="O198" s="15">
        <f>P198*1000/(LN(10)*8.3145*298)</f>
        <v>-13.959284575936907</v>
      </c>
      <c r="P198" s="22">
        <v>-79.64</v>
      </c>
      <c r="Q198" s="1" t="s">
        <v>387</v>
      </c>
      <c r="R198" s="15">
        <f>S198*1000/(LN(10)*8.3145*298)</f>
        <v>-13.959284575936907</v>
      </c>
      <c r="S198" s="24">
        <v>-79.64</v>
      </c>
      <c r="T198" s="1" t="s">
        <v>387</v>
      </c>
      <c r="W198" s="1" t="s">
        <v>387</v>
      </c>
      <c r="X198" s="47">
        <v>-14</v>
      </c>
      <c r="Y198" s="9">
        <f>LN(10)*8.3145*298*X198/1000</f>
        <v>-79.8722881487762</v>
      </c>
      <c r="Z198" s="1" t="s">
        <v>387</v>
      </c>
      <c r="AA198" s="15">
        <f>AB198*1000/(LN(10)*8.3145*298)</f>
        <v>-13.959284575936907</v>
      </c>
      <c r="AB198" s="18">
        <v>-79.64</v>
      </c>
      <c r="AC198" s="1" t="s">
        <v>387</v>
      </c>
      <c r="AD198" s="9"/>
      <c r="AE198" s="9"/>
      <c r="AF198" s="10" t="s">
        <v>387</v>
      </c>
      <c r="AG198" s="11">
        <v>-13.97</v>
      </c>
      <c r="AH198" s="12">
        <f>LN(10)*8.3145*298*AG198/1000</f>
        <v>-79.70113324560027</v>
      </c>
      <c r="AI198" s="1" t="s">
        <v>387</v>
      </c>
      <c r="AJ198" s="12"/>
      <c r="AK198" s="12"/>
      <c r="AL198" s="1" t="s">
        <v>387</v>
      </c>
      <c r="AM198" s="12"/>
      <c r="AN198" s="12"/>
      <c r="AO198" s="16" t="s">
        <v>387</v>
      </c>
      <c r="AP198" s="12"/>
      <c r="AQ198" s="12"/>
    </row>
    <row r="199" spans="1:43" ht="12.75">
      <c r="A199" s="29" t="s">
        <v>389</v>
      </c>
      <c r="B199" s="18">
        <f>C199*1000/(LN(10)*8.3145*298)</f>
        <v>-7.398561049099659</v>
      </c>
      <c r="C199" s="18">
        <v>-42.21</v>
      </c>
      <c r="D199" s="3">
        <f t="shared" si="21"/>
        <v>3.994284094119102E-08</v>
      </c>
      <c r="E199" s="12"/>
      <c r="F199" s="30" t="s">
        <v>406</v>
      </c>
      <c r="G199" s="3" t="s">
        <v>17</v>
      </c>
      <c r="M199" s="2" t="s">
        <v>390</v>
      </c>
      <c r="N199" s="6" t="s">
        <v>389</v>
      </c>
      <c r="O199" s="15"/>
      <c r="Q199" s="1" t="s">
        <v>389</v>
      </c>
      <c r="R199" s="15"/>
      <c r="T199" s="1" t="s">
        <v>389</v>
      </c>
      <c r="W199" s="1" t="s">
        <v>389</v>
      </c>
      <c r="X199" s="15"/>
      <c r="Z199" s="29" t="s">
        <v>389</v>
      </c>
      <c r="AA199" s="15">
        <f>AB199*1000/(LN(10)*8.3145*298)</f>
        <v>-7.398561049099659</v>
      </c>
      <c r="AB199" s="18">
        <v>-42.21</v>
      </c>
      <c r="AC199" s="1" t="s">
        <v>389</v>
      </c>
      <c r="AD199" s="9"/>
      <c r="AE199" s="9"/>
      <c r="AF199" s="1" t="s">
        <v>389</v>
      </c>
      <c r="AG199" s="9"/>
      <c r="AH199" s="9"/>
      <c r="AI199" s="1" t="s">
        <v>389</v>
      </c>
      <c r="AJ199" s="9"/>
      <c r="AK199" s="9"/>
      <c r="AL199" s="1" t="s">
        <v>389</v>
      </c>
      <c r="AM199" s="9"/>
      <c r="AN199" s="9"/>
      <c r="AO199" s="19" t="s">
        <v>389</v>
      </c>
      <c r="AP199" s="9"/>
      <c r="AQ199" s="9"/>
    </row>
    <row r="200" spans="1:43" ht="12.75">
      <c r="A200" s="31" t="s">
        <v>391</v>
      </c>
      <c r="B200" s="32">
        <v>-5.522878745280337</v>
      </c>
      <c r="C200" s="32">
        <f>LN(10)*8.3145*298*B200/1000</f>
        <v>-31.508925896698766</v>
      </c>
      <c r="D200" s="3">
        <f t="shared" si="21"/>
        <v>2.9999999999999997E-06</v>
      </c>
      <c r="E200" s="12"/>
      <c r="F200" s="39" t="s">
        <v>433</v>
      </c>
      <c r="G200" s="34" t="s">
        <v>38</v>
      </c>
      <c r="L200" s="21" t="s">
        <v>24</v>
      </c>
      <c r="M200" s="2" t="s">
        <v>392</v>
      </c>
      <c r="N200" s="6" t="s">
        <v>391</v>
      </c>
      <c r="O200" s="15"/>
      <c r="Q200" s="1" t="s">
        <v>391</v>
      </c>
      <c r="R200" s="15"/>
      <c r="T200" s="1" t="s">
        <v>391</v>
      </c>
      <c r="W200" s="1" t="s">
        <v>391</v>
      </c>
      <c r="X200" s="15"/>
      <c r="Z200" s="1" t="s">
        <v>391</v>
      </c>
      <c r="AA200" s="15"/>
      <c r="AB200" s="15"/>
      <c r="AC200" s="31" t="s">
        <v>391</v>
      </c>
      <c r="AD200" s="32">
        <v>-5.522878745280337</v>
      </c>
      <c r="AE200" s="12">
        <f>LN(10)*8.3145*298*AD200/1000</f>
        <v>-31.508925896698766</v>
      </c>
      <c r="AF200" s="1" t="s">
        <v>391</v>
      </c>
      <c r="AG200" s="12"/>
      <c r="AH200" s="12"/>
      <c r="AI200" s="1" t="s">
        <v>391</v>
      </c>
      <c r="AJ200" s="12"/>
      <c r="AK200" s="12"/>
      <c r="AL200" s="1" t="s">
        <v>391</v>
      </c>
      <c r="AM200" s="12"/>
      <c r="AN200" s="12"/>
      <c r="AO200" s="16" t="s">
        <v>391</v>
      </c>
      <c r="AP200" s="12"/>
      <c r="AQ200" s="12"/>
    </row>
    <row r="201" spans="1:43" ht="12.75">
      <c r="A201" s="10" t="s">
        <v>393</v>
      </c>
      <c r="B201" s="11">
        <v>-9.63</v>
      </c>
      <c r="C201" s="11">
        <f>LN(10)*8.3145*298*B201/1000</f>
        <v>-54.940723919479645</v>
      </c>
      <c r="D201" s="3">
        <f t="shared" si="21"/>
        <v>2.344228815319913E-10</v>
      </c>
      <c r="E201" s="12"/>
      <c r="F201" s="13" t="s">
        <v>16</v>
      </c>
      <c r="G201" s="3" t="s">
        <v>17</v>
      </c>
      <c r="L201" s="17" t="s">
        <v>21</v>
      </c>
      <c r="M201" s="2" t="s">
        <v>347</v>
      </c>
      <c r="N201" s="6" t="s">
        <v>393</v>
      </c>
      <c r="O201" s="15"/>
      <c r="Q201" s="1" t="s">
        <v>393</v>
      </c>
      <c r="R201" s="15"/>
      <c r="T201" s="1" t="s">
        <v>393</v>
      </c>
      <c r="W201" s="1" t="s">
        <v>393</v>
      </c>
      <c r="X201" s="15"/>
      <c r="Z201" s="1" t="s">
        <v>393</v>
      </c>
      <c r="AA201" s="15">
        <f>AB201*1000/(LN(10)*8.3145*298)</f>
        <v>-9.619356322544167</v>
      </c>
      <c r="AB201" s="18">
        <v>-54.88</v>
      </c>
      <c r="AC201" s="1" t="s">
        <v>393</v>
      </c>
      <c r="AD201" s="9"/>
      <c r="AE201" s="9"/>
      <c r="AF201" s="10" t="s">
        <v>393</v>
      </c>
      <c r="AG201" s="11">
        <v>-9.63</v>
      </c>
      <c r="AH201" s="12">
        <f>LN(10)*8.3145*298*AG201/1000</f>
        <v>-54.940723919479645</v>
      </c>
      <c r="AI201" s="1" t="s">
        <v>393</v>
      </c>
      <c r="AJ201" s="12"/>
      <c r="AK201" s="12"/>
      <c r="AL201" s="1" t="s">
        <v>393</v>
      </c>
      <c r="AM201" s="12"/>
      <c r="AN201" s="12"/>
      <c r="AO201" s="16" t="s">
        <v>393</v>
      </c>
      <c r="AP201" s="12"/>
      <c r="AQ201" s="12"/>
    </row>
    <row r="202" spans="1:43" ht="12.75">
      <c r="A202" s="10" t="s">
        <v>394</v>
      </c>
      <c r="B202" s="11">
        <v>-8.01</v>
      </c>
      <c r="C202" s="11">
        <f>LN(10)*8.3145*298*B202/1000</f>
        <v>-45.69835914797839</v>
      </c>
      <c r="D202" s="3">
        <f t="shared" si="21"/>
        <v>9.772372209558091E-09</v>
      </c>
      <c r="E202" s="12"/>
      <c r="F202" s="13" t="s">
        <v>16</v>
      </c>
      <c r="G202" s="3" t="s">
        <v>17</v>
      </c>
      <c r="I202" s="20" t="s">
        <v>405</v>
      </c>
      <c r="J202" s="3" t="s">
        <v>17</v>
      </c>
      <c r="L202" s="21" t="s">
        <v>24</v>
      </c>
      <c r="M202" s="2" t="s">
        <v>395</v>
      </c>
      <c r="N202" s="6" t="s">
        <v>394</v>
      </c>
      <c r="O202" s="15"/>
      <c r="Q202" s="1" t="s">
        <v>394</v>
      </c>
      <c r="R202" s="15"/>
      <c r="T202" s="1" t="s">
        <v>394</v>
      </c>
      <c r="W202" s="1" t="s">
        <v>394</v>
      </c>
      <c r="X202" s="15"/>
      <c r="Z202" s="1" t="s">
        <v>394</v>
      </c>
      <c r="AA202" s="15">
        <f>AB202*1000/(LN(10)*8.3145*298)</f>
        <v>-7.99977081925867</v>
      </c>
      <c r="AB202" s="18">
        <v>-45.64</v>
      </c>
      <c r="AC202" s="1" t="s">
        <v>394</v>
      </c>
      <c r="AD202" s="9"/>
      <c r="AE202" s="9"/>
      <c r="AF202" s="10" t="s">
        <v>394</v>
      </c>
      <c r="AG202" s="11">
        <v>-8.01</v>
      </c>
      <c r="AH202" s="12">
        <f>LN(10)*8.3145*298*AG202/1000</f>
        <v>-45.69835914797839</v>
      </c>
      <c r="AI202" s="1" t="s">
        <v>394</v>
      </c>
      <c r="AJ202" s="12"/>
      <c r="AK202" s="12"/>
      <c r="AL202" s="1" t="s">
        <v>394</v>
      </c>
      <c r="AM202" s="73">
        <v>-4</v>
      </c>
      <c r="AN202" s="12">
        <f>LN(10)*8.3145*298*AM202/1000</f>
        <v>-22.820653756793202</v>
      </c>
      <c r="AO202" s="16" t="s">
        <v>394</v>
      </c>
      <c r="AP202" s="12"/>
      <c r="AQ202" s="12"/>
    </row>
    <row r="203" spans="1:43" ht="12.75">
      <c r="A203" s="29" t="s">
        <v>396</v>
      </c>
      <c r="B203" s="18">
        <f>C203*1000/(LN(10)*8.3145*298)</f>
        <v>-9.147853616501095</v>
      </c>
      <c r="C203" s="18">
        <v>-52.19</v>
      </c>
      <c r="D203" s="3">
        <f t="shared" si="21"/>
        <v>7.114532760140673E-10</v>
      </c>
      <c r="E203" s="12"/>
      <c r="F203" s="30" t="s">
        <v>406</v>
      </c>
      <c r="G203" s="3" t="s">
        <v>17</v>
      </c>
      <c r="L203" s="41" t="s">
        <v>73</v>
      </c>
      <c r="M203" s="2" t="s">
        <v>397</v>
      </c>
      <c r="N203" s="6" t="s">
        <v>396</v>
      </c>
      <c r="O203" s="15"/>
      <c r="Q203" s="1" t="s">
        <v>396</v>
      </c>
      <c r="R203" s="15"/>
      <c r="T203" s="1" t="s">
        <v>396</v>
      </c>
      <c r="W203" s="1" t="s">
        <v>396</v>
      </c>
      <c r="X203" s="15"/>
      <c r="Z203" s="29" t="s">
        <v>396</v>
      </c>
      <c r="AA203" s="15">
        <f>AB203*1000/(LN(10)*8.3145*298)</f>
        <v>-9.147853616501095</v>
      </c>
      <c r="AB203" s="18">
        <v>-52.19</v>
      </c>
      <c r="AC203" s="1" t="s">
        <v>396</v>
      </c>
      <c r="AD203" s="9"/>
      <c r="AE203" s="9"/>
      <c r="AF203" s="1" t="s">
        <v>396</v>
      </c>
      <c r="AG203" s="11">
        <v>-9.16</v>
      </c>
      <c r="AH203" s="12">
        <f>LN(10)*8.3145*298*AG203/1000</f>
        <v>-52.25929710305644</v>
      </c>
      <c r="AI203" s="1" t="s">
        <v>396</v>
      </c>
      <c r="AJ203" s="12"/>
      <c r="AK203" s="12"/>
      <c r="AL203" s="1" t="s">
        <v>396</v>
      </c>
      <c r="AM203" s="12"/>
      <c r="AN203" s="12"/>
      <c r="AO203" s="16" t="s">
        <v>396</v>
      </c>
      <c r="AP203" s="12"/>
      <c r="AQ203" s="12"/>
    </row>
    <row r="204" spans="1:43" ht="12.75">
      <c r="A204" s="31" t="s">
        <v>398</v>
      </c>
      <c r="B204" s="32">
        <v>-3.602059991327963</v>
      </c>
      <c r="C204" s="32">
        <f>LN(10)*8.3145*298*B204/1000</f>
        <v>-20.55034096832324</v>
      </c>
      <c r="D204" s="3">
        <f t="shared" si="21"/>
        <v>0.00024999999999999957</v>
      </c>
      <c r="E204" s="12"/>
      <c r="F204" s="39" t="s">
        <v>433</v>
      </c>
      <c r="G204" s="34" t="s">
        <v>38</v>
      </c>
      <c r="L204" s="21" t="s">
        <v>24</v>
      </c>
      <c r="M204" s="2" t="s">
        <v>399</v>
      </c>
      <c r="N204" s="6" t="s">
        <v>398</v>
      </c>
      <c r="O204" s="15"/>
      <c r="Q204" s="1" t="s">
        <v>398</v>
      </c>
      <c r="R204" s="15"/>
      <c r="T204" s="1" t="s">
        <v>398</v>
      </c>
      <c r="W204" s="1" t="s">
        <v>398</v>
      </c>
      <c r="X204" s="15"/>
      <c r="Z204" s="1" t="s">
        <v>398</v>
      </c>
      <c r="AA204" s="15"/>
      <c r="AB204" s="15"/>
      <c r="AC204" s="31" t="s">
        <v>398</v>
      </c>
      <c r="AD204" s="32">
        <v>-3.602059991327963</v>
      </c>
      <c r="AE204" s="12">
        <f>LN(10)*8.3145*298*AD204/1000</f>
        <v>-20.55034096832324</v>
      </c>
      <c r="AF204" s="1" t="s">
        <v>398</v>
      </c>
      <c r="AG204" s="12"/>
      <c r="AH204" s="12"/>
      <c r="AI204" s="1" t="s">
        <v>398</v>
      </c>
      <c r="AJ204" s="12"/>
      <c r="AK204" s="12"/>
      <c r="AL204" s="1" t="s">
        <v>398</v>
      </c>
      <c r="AM204" s="12"/>
      <c r="AN204" s="12"/>
      <c r="AO204" s="16" t="s">
        <v>398</v>
      </c>
      <c r="AP204" s="12"/>
      <c r="AQ204" s="12"/>
    </row>
    <row r="205" spans="1:43" ht="12.75">
      <c r="A205" s="26" t="s">
        <v>400</v>
      </c>
      <c r="B205" s="25">
        <v>-8</v>
      </c>
      <c r="C205" s="25">
        <f>LN(10)*8.3145*298*B205/1000</f>
        <v>-45.641307513586405</v>
      </c>
      <c r="D205" s="3">
        <f t="shared" si="21"/>
        <v>1E-08</v>
      </c>
      <c r="E205" s="12"/>
      <c r="F205" s="20" t="s">
        <v>405</v>
      </c>
      <c r="G205" s="3" t="s">
        <v>17</v>
      </c>
      <c r="L205" s="21" t="s">
        <v>24</v>
      </c>
      <c r="M205" s="2" t="s">
        <v>395</v>
      </c>
      <c r="N205" s="6" t="s">
        <v>400</v>
      </c>
      <c r="O205" s="15"/>
      <c r="Q205" s="1" t="s">
        <v>400</v>
      </c>
      <c r="R205" s="15"/>
      <c r="T205" s="1" t="s">
        <v>400</v>
      </c>
      <c r="W205" s="1" t="s">
        <v>400</v>
      </c>
      <c r="X205" s="15"/>
      <c r="Z205" s="1" t="s">
        <v>400</v>
      </c>
      <c r="AA205" s="15">
        <f>AB205*1000/(LN(10)*8.3145*298)</f>
        <v>-7.99977081925867</v>
      </c>
      <c r="AB205" s="18">
        <v>-45.64</v>
      </c>
      <c r="AC205" s="1" t="s">
        <v>400</v>
      </c>
      <c r="AD205" s="9"/>
      <c r="AE205" s="9"/>
      <c r="AF205" s="1" t="s">
        <v>400</v>
      </c>
      <c r="AG205" s="11">
        <v>-8.01</v>
      </c>
      <c r="AH205" s="12">
        <f>LN(10)*8.3145*298*AG205/1000</f>
        <v>-45.69835914797839</v>
      </c>
      <c r="AI205" s="1" t="s">
        <v>400</v>
      </c>
      <c r="AJ205" s="12"/>
      <c r="AK205" s="12"/>
      <c r="AL205" s="26" t="s">
        <v>400</v>
      </c>
      <c r="AM205" s="25">
        <v>-8</v>
      </c>
      <c r="AN205" s="12">
        <f>LN(10)*8.3145*298*AM205/1000</f>
        <v>-45.641307513586405</v>
      </c>
      <c r="AO205" s="16" t="s">
        <v>400</v>
      </c>
      <c r="AP205" s="12"/>
      <c r="AQ205" s="12"/>
    </row>
    <row r="206" spans="1:43" ht="12.75">
      <c r="A206" s="29" t="s">
        <v>401</v>
      </c>
      <c r="B206" s="18">
        <f>C206*1000/(LN(10)*8.3145*298)</f>
        <v>-8.34682485567699</v>
      </c>
      <c r="C206" s="18">
        <v>-47.62</v>
      </c>
      <c r="D206" s="3">
        <f t="shared" si="21"/>
        <v>4.499612808111002E-09</v>
      </c>
      <c r="E206" s="12"/>
      <c r="F206" s="30" t="s">
        <v>406</v>
      </c>
      <c r="G206" s="3" t="s">
        <v>17</v>
      </c>
      <c r="L206" s="17" t="s">
        <v>21</v>
      </c>
      <c r="M206" s="2" t="s">
        <v>402</v>
      </c>
      <c r="N206" s="6" t="s">
        <v>401</v>
      </c>
      <c r="O206" s="15"/>
      <c r="Q206" s="1" t="s">
        <v>401</v>
      </c>
      <c r="R206" s="15"/>
      <c r="T206" s="1" t="s">
        <v>401</v>
      </c>
      <c r="U206" s="55">
        <v>-8.35</v>
      </c>
      <c r="V206" s="9">
        <f>LN(10)*8.3145*298*U206/1000</f>
        <v>-47.638114717305804</v>
      </c>
      <c r="W206" s="1" t="s">
        <v>401</v>
      </c>
      <c r="X206" s="15"/>
      <c r="Z206" s="29" t="s">
        <v>401</v>
      </c>
      <c r="AA206" s="15">
        <f>AB206*1000/(LN(10)*8.3145*298)</f>
        <v>-8.34682485567699</v>
      </c>
      <c r="AB206" s="18">
        <v>-47.62</v>
      </c>
      <c r="AC206" s="1" t="s">
        <v>401</v>
      </c>
      <c r="AD206" s="9"/>
      <c r="AE206" s="9"/>
      <c r="AF206" s="1" t="s">
        <v>401</v>
      </c>
      <c r="AG206" s="9"/>
      <c r="AH206" s="9"/>
      <c r="AI206" s="1" t="s">
        <v>401</v>
      </c>
      <c r="AJ206" s="9"/>
      <c r="AK206" s="9"/>
      <c r="AL206" s="1" t="s">
        <v>401</v>
      </c>
      <c r="AM206" s="9"/>
      <c r="AN206" s="9"/>
      <c r="AO206" s="19" t="s">
        <v>401</v>
      </c>
      <c r="AP206" s="9"/>
      <c r="AQ206" s="9"/>
    </row>
    <row r="207" spans="1:43" ht="12.75">
      <c r="A207" s="31" t="s">
        <v>403</v>
      </c>
      <c r="B207" s="32">
        <v>-3.9030899869919438</v>
      </c>
      <c r="C207" s="32">
        <f>LN(10)*8.3145*298*B207/1000</f>
        <v>-22.26776629368741</v>
      </c>
      <c r="D207" s="3">
        <f t="shared" si="21"/>
        <v>0.00012499999999999979</v>
      </c>
      <c r="E207" s="12"/>
      <c r="F207" s="39" t="s">
        <v>434</v>
      </c>
      <c r="G207" s="34" t="s">
        <v>38</v>
      </c>
      <c r="M207" s="2" t="s">
        <v>404</v>
      </c>
      <c r="N207" s="6" t="s">
        <v>403</v>
      </c>
      <c r="O207" s="15"/>
      <c r="Q207" s="1" t="s">
        <v>403</v>
      </c>
      <c r="R207" s="15"/>
      <c r="T207" s="1" t="s">
        <v>403</v>
      </c>
      <c r="W207" s="1" t="s">
        <v>403</v>
      </c>
      <c r="X207" s="15"/>
      <c r="Z207" s="1" t="s">
        <v>403</v>
      </c>
      <c r="AA207" s="15"/>
      <c r="AB207" s="15"/>
      <c r="AC207" s="31" t="s">
        <v>403</v>
      </c>
      <c r="AD207" s="32">
        <v>-3.9030899869919438</v>
      </c>
      <c r="AE207" s="12">
        <f>LN(10)*8.3145*298*AD207/1000</f>
        <v>-22.26776629368741</v>
      </c>
      <c r="AF207" s="1" t="s">
        <v>403</v>
      </c>
      <c r="AG207" s="12"/>
      <c r="AH207" s="12"/>
      <c r="AI207" s="1" t="s">
        <v>403</v>
      </c>
      <c r="AJ207" s="12"/>
      <c r="AK207" s="12"/>
      <c r="AL207" s="1" t="s">
        <v>403</v>
      </c>
      <c r="AM207" s="12"/>
      <c r="AN207" s="12"/>
      <c r="AO207" s="16" t="s">
        <v>403</v>
      </c>
      <c r="AP207" s="12"/>
      <c r="AQ207" s="12"/>
    </row>
    <row r="208" spans="1:43" ht="12.75">
      <c r="A208" s="75"/>
      <c r="B208" s="76"/>
      <c r="C208" s="76"/>
      <c r="E208" s="12"/>
      <c r="O208" s="15"/>
      <c r="R208" s="15"/>
      <c r="X208" s="15"/>
      <c r="AA208" s="15"/>
      <c r="AB208" s="9"/>
      <c r="AC208" s="75"/>
      <c r="AD208" s="76"/>
      <c r="AE208" s="12"/>
      <c r="AG208" s="12"/>
      <c r="AH208" s="12"/>
      <c r="AJ208" s="12"/>
      <c r="AK208" s="12"/>
      <c r="AM208" s="12"/>
      <c r="AN208" s="12"/>
      <c r="AO208" s="16"/>
      <c r="AP208" s="12"/>
      <c r="AQ208" s="12"/>
    </row>
    <row r="209" spans="1:43" ht="12.75">
      <c r="A209" s="75"/>
      <c r="B209" s="76"/>
      <c r="C209" s="76"/>
      <c r="E209" s="12"/>
      <c r="O209" s="15"/>
      <c r="R209" s="15"/>
      <c r="X209" s="15"/>
      <c r="AA209" s="15"/>
      <c r="AB209" s="9"/>
      <c r="AC209" s="75"/>
      <c r="AD209" s="76"/>
      <c r="AE209" s="12"/>
      <c r="AG209" s="12"/>
      <c r="AH209" s="12"/>
      <c r="AJ209" s="12"/>
      <c r="AK209" s="12"/>
      <c r="AM209" s="12"/>
      <c r="AN209" s="12"/>
      <c r="AO209" s="16"/>
      <c r="AP209" s="12"/>
      <c r="AQ209" s="12"/>
    </row>
    <row r="210" spans="1:43" ht="12.75">
      <c r="A210" s="75"/>
      <c r="B210" s="76"/>
      <c r="C210" s="76"/>
      <c r="E210" s="12"/>
      <c r="K210"/>
      <c r="L210" s="97"/>
      <c r="O210" s="15"/>
      <c r="R210" s="15"/>
      <c r="X210" s="15"/>
      <c r="AA210" s="15"/>
      <c r="AB210" s="9"/>
      <c r="AC210" s="75"/>
      <c r="AD210" s="76"/>
      <c r="AE210" s="12"/>
      <c r="AG210" s="12"/>
      <c r="AH210" s="12"/>
      <c r="AJ210" s="12"/>
      <c r="AK210" s="12"/>
      <c r="AM210" s="12"/>
      <c r="AN210" s="12"/>
      <c r="AO210" s="16"/>
      <c r="AP210" s="12"/>
      <c r="AQ210" s="12"/>
    </row>
    <row r="211" spans="2:7" ht="12.75">
      <c r="B211" s="9"/>
      <c r="E211" s="78"/>
      <c r="G211" s="4"/>
    </row>
    <row r="212" spans="2:7" ht="12.75">
      <c r="B212" s="9"/>
      <c r="E212" s="78"/>
      <c r="G212" s="4"/>
    </row>
    <row r="213" spans="2:5" ht="12.75">
      <c r="B213" s="9"/>
      <c r="E213" s="78"/>
    </row>
    <row r="214" spans="2:5" ht="12.75">
      <c r="B214" s="9"/>
      <c r="E214" s="78"/>
    </row>
    <row r="215" spans="2:5" ht="12.75">
      <c r="B215" s="9"/>
      <c r="E215" s="78"/>
    </row>
    <row r="216" spans="2:5" ht="12.75">
      <c r="B216" s="9"/>
      <c r="E216" s="78"/>
    </row>
    <row r="217" spans="2:5" ht="12.75">
      <c r="B217" s="9"/>
      <c r="E217" s="78"/>
    </row>
    <row r="218" spans="2:5" ht="12.75">
      <c r="B218" s="9"/>
      <c r="E218" s="79"/>
    </row>
    <row r="219" spans="2:5" ht="12.75">
      <c r="B219" s="9"/>
      <c r="E219" s="79"/>
    </row>
    <row r="220" spans="2:5" ht="12.75">
      <c r="B220" s="9"/>
      <c r="E220" s="79"/>
    </row>
    <row r="221" spans="2:5" ht="12.75">
      <c r="B221" s="9"/>
      <c r="E221" s="79"/>
    </row>
    <row r="222" spans="2:5" ht="12.75">
      <c r="B222" s="9"/>
      <c r="E222" s="79"/>
    </row>
    <row r="223" spans="2:5" ht="12.75">
      <c r="B223" s="9"/>
      <c r="E223" s="79"/>
    </row>
    <row r="224" spans="2:5" ht="12.75">
      <c r="B224" s="9"/>
      <c r="E224" s="79"/>
    </row>
    <row r="225" spans="2:5" ht="12.75">
      <c r="B225" s="9"/>
      <c r="E225" s="79"/>
    </row>
    <row r="226" spans="2:5" ht="12.75">
      <c r="B226" s="9"/>
      <c r="E226" s="79"/>
    </row>
    <row r="227" spans="2:5" ht="12.75">
      <c r="B227" s="9"/>
      <c r="E227" s="79"/>
    </row>
    <row r="228" spans="2:5" ht="12.75">
      <c r="B228" s="9"/>
      <c r="E228" s="79"/>
    </row>
    <row r="229" spans="2:5" ht="12.75">
      <c r="B229" s="9"/>
      <c r="E229" s="79"/>
    </row>
    <row r="230" spans="2:5" ht="12.75">
      <c r="B230" s="9"/>
      <c r="E230" s="7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  <row r="323" ht="12.75">
      <c r="B323" s="9"/>
    </row>
    <row r="324" ht="12.75">
      <c r="B324" s="9"/>
    </row>
    <row r="325" ht="12.75">
      <c r="B325" s="9"/>
    </row>
    <row r="326" ht="12.75">
      <c r="B326" s="9"/>
    </row>
    <row r="327" ht="12.75">
      <c r="B327" s="9"/>
    </row>
    <row r="328" ht="12.75">
      <c r="B328" s="9"/>
    </row>
    <row r="329" ht="12.75">
      <c r="B329" s="9"/>
    </row>
    <row r="330" ht="12.75">
      <c r="B330" s="9"/>
    </row>
    <row r="331" ht="12.75">
      <c r="B331" s="9"/>
    </row>
    <row r="332" ht="12.75">
      <c r="B332" s="9"/>
    </row>
    <row r="333" ht="12.75">
      <c r="B333" s="9"/>
    </row>
    <row r="334" ht="12.75">
      <c r="B334" s="9"/>
    </row>
    <row r="335" ht="12.75">
      <c r="B335" s="9"/>
    </row>
    <row r="336" ht="12.75">
      <c r="B336" s="9"/>
    </row>
    <row r="337" ht="12.75">
      <c r="B337" s="9"/>
    </row>
    <row r="338" ht="12.75">
      <c r="B338" s="9"/>
    </row>
    <row r="339" ht="12.75">
      <c r="B339" s="9"/>
    </row>
    <row r="340" ht="12.75">
      <c r="B340" s="9"/>
    </row>
    <row r="341" ht="12.75">
      <c r="B341" s="9"/>
    </row>
    <row r="342" ht="12.75">
      <c r="B342" s="9"/>
    </row>
    <row r="343" ht="12.75">
      <c r="B343" s="9"/>
    </row>
    <row r="344" ht="12.75">
      <c r="B344" s="9"/>
    </row>
    <row r="345" ht="12.75">
      <c r="B345" s="9"/>
    </row>
    <row r="346" ht="12.75">
      <c r="B346" s="9"/>
    </row>
    <row r="347" ht="12.75">
      <c r="B347" s="9"/>
    </row>
    <row r="348" ht="12.75">
      <c r="B348" s="9"/>
    </row>
    <row r="349" ht="12.75">
      <c r="B349" s="9"/>
    </row>
    <row r="350" ht="12.75">
      <c r="B350" s="9"/>
    </row>
    <row r="351" ht="12.75">
      <c r="B351" s="9"/>
    </row>
    <row r="352" ht="12.75">
      <c r="B352" s="9"/>
    </row>
    <row r="353" ht="12.75">
      <c r="B353" s="9"/>
    </row>
    <row r="354" ht="12.75">
      <c r="B354" s="9"/>
    </row>
    <row r="355" ht="12.75">
      <c r="B355" s="9"/>
    </row>
    <row r="356" ht="12.75">
      <c r="B356" s="9"/>
    </row>
    <row r="357" ht="12.75">
      <c r="B357" s="9"/>
    </row>
    <row r="358" ht="12.75">
      <c r="B358" s="9"/>
    </row>
    <row r="359" ht="12.75">
      <c r="B359" s="9"/>
    </row>
    <row r="360" ht="12.75">
      <c r="B360" s="9"/>
    </row>
    <row r="361" ht="12.75">
      <c r="B361" s="9"/>
    </row>
    <row r="362" ht="12.75">
      <c r="B362" s="9"/>
    </row>
    <row r="363" ht="12.75">
      <c r="B363" s="9"/>
    </row>
    <row r="364" ht="12.75">
      <c r="B364" s="9"/>
    </row>
    <row r="365" ht="12.75">
      <c r="B365" s="9"/>
    </row>
    <row r="366" ht="12.75">
      <c r="B366" s="9"/>
    </row>
    <row r="367" ht="12.75">
      <c r="B367" s="9"/>
    </row>
    <row r="368" ht="12.75">
      <c r="B368" s="9"/>
    </row>
    <row r="369" ht="12.75">
      <c r="B369" s="9"/>
    </row>
    <row r="370" ht="12.75">
      <c r="B370" s="9"/>
    </row>
    <row r="371" ht="12.75">
      <c r="B371" s="9"/>
    </row>
    <row r="372" ht="12.75">
      <c r="B372" s="9"/>
    </row>
    <row r="373" ht="12.75">
      <c r="B373" s="9"/>
    </row>
    <row r="374" ht="12.75">
      <c r="B374" s="9"/>
    </row>
    <row r="375" ht="12.75">
      <c r="B375" s="9"/>
    </row>
    <row r="376" ht="12.75">
      <c r="B376" s="9"/>
    </row>
    <row r="377" ht="12.75">
      <c r="B377" s="9"/>
    </row>
    <row r="378" ht="12.75">
      <c r="B378" s="9"/>
    </row>
    <row r="379" ht="12.75">
      <c r="B379" s="9"/>
    </row>
    <row r="380" ht="12.75">
      <c r="B380" s="9"/>
    </row>
    <row r="381" ht="12.75">
      <c r="B381" s="9"/>
    </row>
    <row r="382" ht="12.75">
      <c r="B382" s="9"/>
    </row>
    <row r="383" ht="12.75">
      <c r="B383" s="9"/>
    </row>
    <row r="384" ht="12.75">
      <c r="B384" s="9"/>
    </row>
    <row r="385" ht="12.75">
      <c r="B385" s="9"/>
    </row>
    <row r="386" ht="12.75">
      <c r="B386" s="9"/>
    </row>
    <row r="387" ht="12.75">
      <c r="B387" s="9"/>
    </row>
    <row r="388" ht="12.75">
      <c r="B388" s="9"/>
    </row>
    <row r="389" ht="12.75">
      <c r="B389" s="9"/>
    </row>
    <row r="390" ht="12.75">
      <c r="B390" s="9"/>
    </row>
    <row r="391" ht="12.75">
      <c r="B391" s="9"/>
    </row>
    <row r="392" ht="12.75">
      <c r="B392" s="9"/>
    </row>
    <row r="393" ht="12.75">
      <c r="B393" s="9"/>
    </row>
    <row r="394" ht="12.75">
      <c r="B394" s="9"/>
    </row>
    <row r="395" ht="12.75">
      <c r="B395" s="9"/>
    </row>
    <row r="396" ht="12.75">
      <c r="B396" s="9"/>
    </row>
    <row r="397" ht="12.75">
      <c r="B397" s="9"/>
    </row>
    <row r="398" ht="12.75">
      <c r="B398" s="9"/>
    </row>
    <row r="399" ht="12.75">
      <c r="B399" s="9"/>
    </row>
    <row r="400" ht="12.75">
      <c r="B400" s="9"/>
    </row>
    <row r="401" ht="12.75">
      <c r="B401" s="9"/>
    </row>
    <row r="402" ht="12.75">
      <c r="B402" s="9"/>
    </row>
    <row r="403" ht="12.75">
      <c r="B403" s="9"/>
    </row>
    <row r="404" ht="12.75">
      <c r="B404" s="9"/>
    </row>
    <row r="405" ht="12.75">
      <c r="B405" s="9"/>
    </row>
    <row r="406" ht="12.75">
      <c r="B406" s="9"/>
    </row>
    <row r="407" ht="12.75">
      <c r="B407" s="9"/>
    </row>
    <row r="408" ht="12.75">
      <c r="B408" s="9"/>
    </row>
    <row r="409" ht="12.75">
      <c r="B409" s="9"/>
    </row>
    <row r="410" ht="12.75">
      <c r="B410" s="9"/>
    </row>
    <row r="411" ht="12.75">
      <c r="B411" s="9"/>
    </row>
    <row r="412" ht="12.75">
      <c r="B412" s="9"/>
    </row>
    <row r="413" ht="12.75">
      <c r="B413" s="9"/>
    </row>
    <row r="414" ht="12.75">
      <c r="B414" s="9"/>
    </row>
    <row r="415" ht="12.75">
      <c r="B415" s="9"/>
    </row>
    <row r="416" ht="12.75">
      <c r="B416" s="9"/>
    </row>
    <row r="417" ht="12.75">
      <c r="B417" s="9"/>
    </row>
    <row r="418" ht="12.75">
      <c r="B418" s="9"/>
    </row>
    <row r="419" ht="12.75">
      <c r="B419" s="9"/>
    </row>
    <row r="420" ht="12.75">
      <c r="B420" s="9"/>
    </row>
    <row r="421" ht="12.75">
      <c r="B421" s="9"/>
    </row>
    <row r="422" ht="12.75">
      <c r="B422" s="9"/>
    </row>
    <row r="423" ht="12.75">
      <c r="B423" s="9"/>
    </row>
    <row r="424" ht="12.75">
      <c r="B424" s="9"/>
    </row>
    <row r="425" ht="12.75">
      <c r="B425" s="9"/>
    </row>
    <row r="426" ht="12.75">
      <c r="B426" s="9"/>
    </row>
    <row r="427" ht="12.75">
      <c r="B427" s="9"/>
    </row>
    <row r="428" ht="12.75">
      <c r="B428" s="9"/>
    </row>
    <row r="429" ht="12.75">
      <c r="B429" s="9"/>
    </row>
    <row r="430" ht="12.75">
      <c r="B430" s="9"/>
    </row>
    <row r="431" ht="12.75">
      <c r="B431" s="9"/>
    </row>
    <row r="432" ht="12.75">
      <c r="B432" s="9"/>
    </row>
    <row r="433" ht="12.75">
      <c r="B433" s="9"/>
    </row>
    <row r="434" ht="12.75">
      <c r="B434" s="9"/>
    </row>
    <row r="435" ht="12.75">
      <c r="B435" s="9"/>
    </row>
    <row r="436" ht="12.75">
      <c r="B436" s="9"/>
    </row>
    <row r="437" ht="12.75">
      <c r="B437" s="9"/>
    </row>
    <row r="438" ht="12.75">
      <c r="B438" s="9"/>
    </row>
    <row r="439" ht="12.75">
      <c r="B439" s="9"/>
    </row>
    <row r="440" ht="12.75">
      <c r="B440" s="9"/>
    </row>
    <row r="441" ht="12.75">
      <c r="B441" s="9"/>
    </row>
    <row r="442" ht="12.75">
      <c r="B442" s="9"/>
    </row>
    <row r="443" ht="12.75">
      <c r="B443" s="9"/>
    </row>
    <row r="444" ht="12.75">
      <c r="B444" s="9"/>
    </row>
    <row r="445" ht="12.75">
      <c r="B445" s="9"/>
    </row>
    <row r="446" ht="12.75">
      <c r="B446" s="9"/>
    </row>
    <row r="447" ht="12.75">
      <c r="B447" s="9"/>
    </row>
    <row r="448" ht="12.75">
      <c r="B448" s="9"/>
    </row>
    <row r="449" ht="12.75">
      <c r="B449" s="9"/>
    </row>
    <row r="450" ht="12.75">
      <c r="B450" s="9"/>
    </row>
    <row r="451" ht="12.75">
      <c r="B451" s="9"/>
    </row>
    <row r="452" ht="12.75">
      <c r="B452" s="9"/>
    </row>
  </sheetData>
  <mergeCells count="10">
    <mergeCell ref="AP1:AQ1"/>
    <mergeCell ref="AA1:AB1"/>
    <mergeCell ref="O1:P1"/>
    <mergeCell ref="R1:S1"/>
    <mergeCell ref="U1:V1"/>
    <mergeCell ref="X1:Y1"/>
    <mergeCell ref="AJ1:AK1"/>
    <mergeCell ref="AM1:AN1"/>
    <mergeCell ref="AG1:AH1"/>
    <mergeCell ref="AD1:A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Unilever Centre for Molecular 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</dc:creator>
  <cp:keywords/>
  <dc:description/>
  <cp:lastModifiedBy>Mitchell</cp:lastModifiedBy>
  <dcterms:created xsi:type="dcterms:W3CDTF">2004-03-23T11:37:49Z</dcterms:created>
  <dcterms:modified xsi:type="dcterms:W3CDTF">2004-03-23T17:52:00Z</dcterms:modified>
  <cp:category/>
  <cp:version/>
  <cp:contentType/>
  <cp:contentStatus/>
</cp:coreProperties>
</file>